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esctecpt.sharepoint.com/sites/SYSTEMNationalProjects-STEPCalado/Shared Documents/"/>
    </mc:Choice>
  </mc:AlternateContent>
  <xr:revisionPtr revIDLastSave="10" documentId="8_{01E2EE82-79F7-4808-A044-FD03CA6D1A60}" xr6:coauthVersionLast="47" xr6:coauthVersionMax="47" xr10:uidLastSave="{EC6FBC2F-F6F2-4B52-89EB-AD39047EA4E5}"/>
  <bookViews>
    <workbookView xWindow="-110" yWindow="-110" windowWidth="38620" windowHeight="21100" firstSheet="1" activeTab="1" xr2:uid="{1A14E680-2EB9-42A1-AF85-A2D7047EA12F}"/>
  </bookViews>
  <sheets>
    <sheet name="Categorias" sheetId="7" state="hidden" r:id="rId1"/>
    <sheet name="Tecnicos" sheetId="1" r:id="rId2"/>
    <sheet name="Folha1" sheetId="9" r:id="rId3"/>
    <sheet name="Pessoal" sheetId="5" r:id="rId4"/>
    <sheet name="Custos" sheetId="6" r:id="rId5"/>
    <sheet name="Gantt" sheetId="8" r:id="rId6"/>
  </sheets>
  <externalReferences>
    <externalReference r:id="rId7"/>
  </externalReferences>
  <definedNames>
    <definedName name="D_Indice100">1636.83</definedName>
    <definedName name="Estado">[1]Listas_limites!#REF!</definedName>
    <definedName name="Mês">[1]Listas_limites!#REF!</definedName>
  </definedNames>
  <calcPr calcId="191028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8" i="5" l="1"/>
  <c r="K17" i="8"/>
  <c r="L17" i="8"/>
  <c r="M17" i="8"/>
  <c r="N17" i="8"/>
  <c r="O17" i="8"/>
  <c r="P17" i="8"/>
  <c r="Q17" i="8"/>
  <c r="R17" i="8"/>
  <c r="S17" i="8"/>
  <c r="T17" i="8"/>
  <c r="U17" i="8"/>
  <c r="J17" i="8"/>
  <c r="F87" i="5"/>
  <c r="W68" i="8"/>
  <c r="X68" i="8"/>
  <c r="AG212" i="8"/>
  <c r="G27" i="5"/>
  <c r="Y68" i="8"/>
  <c r="Z68" i="8"/>
  <c r="AA68" i="8"/>
  <c r="AB68" i="8"/>
  <c r="AC68" i="8"/>
  <c r="AD68" i="8"/>
  <c r="AE68" i="8"/>
  <c r="AF68" i="8"/>
  <c r="AG68" i="8"/>
  <c r="V68" i="8"/>
  <c r="F105" i="5"/>
  <c r="F106" i="5"/>
  <c r="F107" i="5"/>
  <c r="F109" i="5"/>
  <c r="F110" i="5"/>
  <c r="F111" i="5"/>
  <c r="F112" i="5"/>
  <c r="F113" i="5"/>
  <c r="F103" i="5"/>
  <c r="N68" i="8"/>
  <c r="O68" i="8"/>
  <c r="P68" i="8"/>
  <c r="Q68" i="8"/>
  <c r="R68" i="8"/>
  <c r="S68" i="8"/>
  <c r="T68" i="8"/>
  <c r="U68" i="8"/>
  <c r="M68" i="8"/>
  <c r="U279" i="8"/>
  <c r="AS185" i="8"/>
  <c r="AR185" i="8"/>
  <c r="AQ185" i="8"/>
  <c r="AP185" i="8"/>
  <c r="AO185" i="8"/>
  <c r="AN185" i="8"/>
  <c r="AM185" i="8"/>
  <c r="AL185" i="8"/>
  <c r="AK185" i="8"/>
  <c r="AJ185" i="8"/>
  <c r="AI185" i="8"/>
  <c r="AH185" i="8"/>
  <c r="AG185" i="8"/>
  <c r="AF185" i="8"/>
  <c r="AE185" i="8"/>
  <c r="AD185" i="8"/>
  <c r="AC185" i="8"/>
  <c r="AB185" i="8"/>
  <c r="AG279" i="8"/>
  <c r="G87" i="5"/>
  <c r="L87" i="5"/>
  <c r="AA185" i="8"/>
  <c r="Z185" i="8"/>
  <c r="Y185" i="8"/>
  <c r="X185" i="8"/>
  <c r="W185" i="8"/>
  <c r="V185" i="8"/>
  <c r="U185" i="8"/>
  <c r="T185" i="8"/>
  <c r="S185" i="8"/>
  <c r="R185" i="8"/>
  <c r="Q185" i="8"/>
  <c r="P185" i="8"/>
  <c r="O185" i="8"/>
  <c r="N185" i="8"/>
  <c r="M185" i="8"/>
  <c r="L185" i="8"/>
  <c r="K185" i="8"/>
  <c r="J185" i="8"/>
  <c r="U278" i="8"/>
  <c r="K86" i="5"/>
  <c r="J86" i="5" s="1"/>
  <c r="AG278" i="8"/>
  <c r="G86" i="5"/>
  <c r="AL96" i="8"/>
  <c r="AM96" i="8"/>
  <c r="AN96" i="8"/>
  <c r="AS212" i="8"/>
  <c r="H27" i="5"/>
  <c r="M27" i="5"/>
  <c r="AS278" i="8"/>
  <c r="H86" i="5"/>
  <c r="M86" i="5"/>
  <c r="P84" i="5"/>
  <c r="AI125" i="8"/>
  <c r="AJ125" i="8"/>
  <c r="AK125" i="8"/>
  <c r="AL125" i="8"/>
  <c r="AH125" i="8"/>
  <c r="AH124" i="8"/>
  <c r="AI124" i="8"/>
  <c r="AJ124" i="8"/>
  <c r="AK124" i="8"/>
  <c r="AL124" i="8"/>
  <c r="AS248" i="8"/>
  <c r="H59" i="5"/>
  <c r="AI123" i="8"/>
  <c r="AJ123" i="8"/>
  <c r="AK123" i="8"/>
  <c r="AL123" i="8"/>
  <c r="AH123" i="8"/>
  <c r="AI150" i="8"/>
  <c r="AJ150" i="8"/>
  <c r="AK150" i="8"/>
  <c r="AL150" i="8"/>
  <c r="AM150" i="8"/>
  <c r="AN150" i="8"/>
  <c r="AO150" i="8"/>
  <c r="AP150" i="8"/>
  <c r="AQ150" i="8"/>
  <c r="AR150" i="8"/>
  <c r="AS150" i="8"/>
  <c r="AH150" i="8"/>
  <c r="AI99" i="8"/>
  <c r="AJ99" i="8"/>
  <c r="AS230" i="8"/>
  <c r="H42" i="5"/>
  <c r="M42" i="5"/>
  <c r="AK99" i="8"/>
  <c r="AL99" i="8"/>
  <c r="AM99" i="8"/>
  <c r="AN99" i="8"/>
  <c r="AO99" i="8"/>
  <c r="AP99" i="8"/>
  <c r="AQ99" i="8"/>
  <c r="AH99" i="8"/>
  <c r="AI98" i="8"/>
  <c r="AJ98" i="8"/>
  <c r="AK98" i="8"/>
  <c r="AL98" i="8"/>
  <c r="AS229" i="8"/>
  <c r="H41" i="5"/>
  <c r="AM98" i="8"/>
  <c r="AN98" i="8"/>
  <c r="AO98" i="8"/>
  <c r="AP98" i="8"/>
  <c r="AQ98" i="8"/>
  <c r="AH98" i="8"/>
  <c r="AI97" i="8"/>
  <c r="AS228" i="8"/>
  <c r="H40" i="5"/>
  <c r="AJ97" i="8"/>
  <c r="AK97" i="8"/>
  <c r="AL97" i="8"/>
  <c r="AM97" i="8"/>
  <c r="AN97" i="8"/>
  <c r="AO97" i="8"/>
  <c r="AP97" i="8"/>
  <c r="AQ97" i="8"/>
  <c r="AH97" i="8"/>
  <c r="AI96" i="8"/>
  <c r="AJ96" i="8"/>
  <c r="AK96" i="8"/>
  <c r="AH96" i="8"/>
  <c r="AS175" i="8"/>
  <c r="AR175" i="8"/>
  <c r="AQ175" i="8"/>
  <c r="AP175" i="8"/>
  <c r="AO175" i="8"/>
  <c r="AN175" i="8"/>
  <c r="AM175" i="8"/>
  <c r="AL175" i="8"/>
  <c r="AK175" i="8"/>
  <c r="AJ175" i="8"/>
  <c r="AI175" i="8"/>
  <c r="AH175" i="8"/>
  <c r="AS275" i="8"/>
  <c r="H84" i="5"/>
  <c r="AS171" i="8"/>
  <c r="AR171" i="8"/>
  <c r="AQ171" i="8"/>
  <c r="AP171" i="8"/>
  <c r="AO171" i="8"/>
  <c r="AN171" i="8"/>
  <c r="AM171" i="8"/>
  <c r="AL171" i="8"/>
  <c r="AK171" i="8"/>
  <c r="AJ171" i="8"/>
  <c r="AI171" i="8"/>
  <c r="AH171" i="8"/>
  <c r="AS272" i="8"/>
  <c r="H81" i="5"/>
  <c r="AS170" i="8"/>
  <c r="AR170" i="8"/>
  <c r="AQ170" i="8"/>
  <c r="AP170" i="8"/>
  <c r="AO170" i="8"/>
  <c r="AN170" i="8"/>
  <c r="AM170" i="8"/>
  <c r="AL170" i="8"/>
  <c r="AK170" i="8"/>
  <c r="AJ170" i="8"/>
  <c r="AI170" i="8"/>
  <c r="AH170" i="8"/>
  <c r="AS271" i="8"/>
  <c r="H80" i="5"/>
  <c r="AS165" i="8"/>
  <c r="AR165" i="8"/>
  <c r="AQ165" i="8"/>
  <c r="AP165" i="8"/>
  <c r="AO165" i="8"/>
  <c r="AN165" i="8"/>
  <c r="AM165" i="8"/>
  <c r="AL165" i="8"/>
  <c r="AK165" i="8"/>
  <c r="AJ165" i="8"/>
  <c r="AI165" i="8"/>
  <c r="AH165" i="8"/>
  <c r="AS265" i="8"/>
  <c r="H74" i="5"/>
  <c r="H88" i="5"/>
  <c r="H89" i="5"/>
  <c r="M89" i="5"/>
  <c r="H90" i="5"/>
  <c r="H91" i="5"/>
  <c r="H92" i="5"/>
  <c r="H93" i="5"/>
  <c r="M93" i="5"/>
  <c r="H94" i="5"/>
  <c r="M94" i="5"/>
  <c r="H95" i="5"/>
  <c r="M95" i="5"/>
  <c r="H96" i="5"/>
  <c r="H75" i="5"/>
  <c r="H76" i="5"/>
  <c r="H77" i="5"/>
  <c r="H78" i="5"/>
  <c r="H82" i="5"/>
  <c r="H83" i="5"/>
  <c r="M83" i="5"/>
  <c r="H64" i="5"/>
  <c r="M64" i="5"/>
  <c r="H70" i="5"/>
  <c r="H72" i="5"/>
  <c r="H62" i="5"/>
  <c r="M62" i="5"/>
  <c r="H53" i="5"/>
  <c r="M53" i="5"/>
  <c r="H57" i="5"/>
  <c r="M57" i="5"/>
  <c r="H43" i="5"/>
  <c r="H44" i="5"/>
  <c r="H45" i="5"/>
  <c r="H46" i="5"/>
  <c r="H47" i="5"/>
  <c r="M47" i="5"/>
  <c r="H48" i="5"/>
  <c r="H38" i="5"/>
  <c r="H29" i="5"/>
  <c r="M29" i="5"/>
  <c r="H30" i="5"/>
  <c r="H31" i="5"/>
  <c r="M31" i="5"/>
  <c r="H32" i="5"/>
  <c r="M32" i="5"/>
  <c r="M88" i="5"/>
  <c r="M82" i="5"/>
  <c r="M78" i="5"/>
  <c r="M77" i="5"/>
  <c r="M72" i="5"/>
  <c r="M70" i="5"/>
  <c r="M48" i="5"/>
  <c r="M45" i="5"/>
  <c r="M43" i="5"/>
  <c r="M38" i="5"/>
  <c r="AS288" i="8"/>
  <c r="AS287" i="8"/>
  <c r="AS286" i="8"/>
  <c r="AS285" i="8"/>
  <c r="AS284" i="8"/>
  <c r="AS283" i="8"/>
  <c r="AS282" i="8"/>
  <c r="AS281" i="8"/>
  <c r="AS280" i="8"/>
  <c r="AS279" i="8"/>
  <c r="H87" i="5"/>
  <c r="M87" i="5"/>
  <c r="AS274" i="8"/>
  <c r="AS273" i="8"/>
  <c r="AS269" i="8"/>
  <c r="AS268" i="8"/>
  <c r="AS267" i="8"/>
  <c r="AS266" i="8"/>
  <c r="AS262" i="8"/>
  <c r="AS261" i="8"/>
  <c r="H71" i="5"/>
  <c r="M71" i="5"/>
  <c r="AS260" i="8"/>
  <c r="AS259" i="8"/>
  <c r="H69" i="5"/>
  <c r="M69" i="5"/>
  <c r="AS258" i="8"/>
  <c r="H68" i="5"/>
  <c r="M68" i="5"/>
  <c r="AS257" i="8"/>
  <c r="H67" i="5"/>
  <c r="M67" i="5"/>
  <c r="AS256" i="8"/>
  <c r="H66" i="5"/>
  <c r="M66" i="5"/>
  <c r="AS255" i="8"/>
  <c r="H65" i="5"/>
  <c r="M65" i="5"/>
  <c r="AS254" i="8"/>
  <c r="AS253" i="8"/>
  <c r="H63" i="5"/>
  <c r="M63" i="5"/>
  <c r="AS252" i="8"/>
  <c r="AS249" i="8"/>
  <c r="H60" i="5"/>
  <c r="M60" i="5"/>
  <c r="AS247" i="8"/>
  <c r="H58" i="5"/>
  <c r="AS246" i="8"/>
  <c r="AS245" i="8"/>
  <c r="H56" i="5"/>
  <c r="AS244" i="8"/>
  <c r="H55" i="5"/>
  <c r="M55" i="5"/>
  <c r="AS243" i="8"/>
  <c r="H54" i="5"/>
  <c r="M54" i="5"/>
  <c r="AS242" i="8"/>
  <c r="AS241" i="8"/>
  <c r="H52" i="5"/>
  <c r="M52" i="5"/>
  <c r="AS240" i="8"/>
  <c r="H51" i="5"/>
  <c r="M51" i="5"/>
  <c r="AS239" i="8"/>
  <c r="H50" i="5"/>
  <c r="M50" i="5"/>
  <c r="AS236" i="8"/>
  <c r="AS235" i="8"/>
  <c r="AS234" i="8"/>
  <c r="AS233" i="8"/>
  <c r="AS232" i="8"/>
  <c r="AS231" i="8"/>
  <c r="AS226" i="8"/>
  <c r="AS221" i="8"/>
  <c r="H36" i="5"/>
  <c r="M36" i="5"/>
  <c r="AS220" i="8"/>
  <c r="H35" i="5"/>
  <c r="M35" i="5"/>
  <c r="AS219" i="8"/>
  <c r="H34" i="5"/>
  <c r="M34" i="5"/>
  <c r="AS218" i="8"/>
  <c r="H33" i="5"/>
  <c r="M33" i="5"/>
  <c r="AS217" i="8"/>
  <c r="AS216" i="8"/>
  <c r="AS215" i="8"/>
  <c r="AS214" i="8"/>
  <c r="AS213" i="8"/>
  <c r="H28" i="5"/>
  <c r="M28" i="5"/>
  <c r="AS211" i="8"/>
  <c r="H26" i="5"/>
  <c r="M26" i="5"/>
  <c r="AG175" i="8"/>
  <c r="AF175" i="8"/>
  <c r="AE175" i="8"/>
  <c r="AD175" i="8"/>
  <c r="AC175" i="8"/>
  <c r="AB175" i="8"/>
  <c r="AA175" i="8"/>
  <c r="Z175" i="8"/>
  <c r="Y175" i="8"/>
  <c r="X175" i="8"/>
  <c r="W175" i="8"/>
  <c r="V175" i="8"/>
  <c r="AG152" i="8"/>
  <c r="AF152" i="8"/>
  <c r="AE152" i="8"/>
  <c r="AD152" i="8"/>
  <c r="AC152" i="8"/>
  <c r="AB152" i="8"/>
  <c r="AA152" i="8"/>
  <c r="AG151" i="8"/>
  <c r="AF151" i="8"/>
  <c r="AE151" i="8"/>
  <c r="AD151" i="8"/>
  <c r="AC151" i="8"/>
  <c r="AB151" i="8"/>
  <c r="AA151" i="8"/>
  <c r="AG260" i="8"/>
  <c r="G70" i="5"/>
  <c r="L70" i="5"/>
  <c r="AG124" i="8"/>
  <c r="AF124" i="8"/>
  <c r="AE124" i="8"/>
  <c r="AD124" i="8"/>
  <c r="AC124" i="8"/>
  <c r="AB124" i="8"/>
  <c r="AA124" i="8"/>
  <c r="Z124" i="8"/>
  <c r="Y124" i="8"/>
  <c r="AG248" i="8"/>
  <c r="G59" i="5"/>
  <c r="L59" i="5"/>
  <c r="AG123" i="8"/>
  <c r="AF123" i="8"/>
  <c r="AE123" i="8"/>
  <c r="AD123" i="8"/>
  <c r="AC123" i="8"/>
  <c r="AB123" i="8"/>
  <c r="AA123" i="8"/>
  <c r="Z123" i="8"/>
  <c r="Y123" i="8"/>
  <c r="AG102" i="8"/>
  <c r="AF102" i="8"/>
  <c r="AE102" i="8"/>
  <c r="AD102" i="8"/>
  <c r="AC102" i="8"/>
  <c r="AB102" i="8"/>
  <c r="AA102" i="8"/>
  <c r="Z102" i="8"/>
  <c r="Y102" i="8"/>
  <c r="AG76" i="8"/>
  <c r="AF76" i="8"/>
  <c r="AE76" i="8"/>
  <c r="AD76" i="8"/>
  <c r="AC76" i="8"/>
  <c r="AB76" i="8"/>
  <c r="AA76" i="8"/>
  <c r="Z76" i="8"/>
  <c r="Y76" i="8"/>
  <c r="X76" i="8"/>
  <c r="W76" i="8"/>
  <c r="V76" i="8"/>
  <c r="AG220" i="8"/>
  <c r="G35" i="5"/>
  <c r="L35" i="5"/>
  <c r="W75" i="8"/>
  <c r="X75" i="8"/>
  <c r="Y75" i="8"/>
  <c r="Z75" i="8"/>
  <c r="AA75" i="8"/>
  <c r="AB75" i="8"/>
  <c r="AC75" i="8"/>
  <c r="AD75" i="8"/>
  <c r="AE75" i="8"/>
  <c r="AF75" i="8"/>
  <c r="AG75" i="8"/>
  <c r="V75" i="8"/>
  <c r="AG77" i="8"/>
  <c r="AF77" i="8"/>
  <c r="AE77" i="8"/>
  <c r="AD77" i="8"/>
  <c r="AC77" i="8"/>
  <c r="AB77" i="8"/>
  <c r="AA77" i="8"/>
  <c r="Z77" i="8"/>
  <c r="Y77" i="8"/>
  <c r="X77" i="8"/>
  <c r="W77" i="8"/>
  <c r="V77" i="8"/>
  <c r="AG221" i="8"/>
  <c r="G36" i="5"/>
  <c r="L36" i="5"/>
  <c r="AG270" i="8"/>
  <c r="G79" i="5"/>
  <c r="AG171" i="8"/>
  <c r="AF171" i="8"/>
  <c r="AE171" i="8"/>
  <c r="AD171" i="8"/>
  <c r="AC171" i="8"/>
  <c r="AB171" i="8"/>
  <c r="AA171" i="8"/>
  <c r="Z171" i="8"/>
  <c r="Y171" i="8"/>
  <c r="X171" i="8"/>
  <c r="W171" i="8"/>
  <c r="V171" i="8"/>
  <c r="AG170" i="8"/>
  <c r="AF170" i="8"/>
  <c r="AE170" i="8"/>
  <c r="AD170" i="8"/>
  <c r="AC170" i="8"/>
  <c r="AB170" i="8"/>
  <c r="AA170" i="8"/>
  <c r="Z170" i="8"/>
  <c r="AG271" i="8"/>
  <c r="G80" i="5"/>
  <c r="Y170" i="8"/>
  <c r="X170" i="8"/>
  <c r="W170" i="8"/>
  <c r="V170" i="8"/>
  <c r="AG149" i="8"/>
  <c r="AF149" i="8"/>
  <c r="AE149" i="8"/>
  <c r="AD149" i="8"/>
  <c r="AC149" i="8"/>
  <c r="AB149" i="8"/>
  <c r="AA149" i="8"/>
  <c r="AG148" i="8"/>
  <c r="AF148" i="8"/>
  <c r="AE148" i="8"/>
  <c r="AD148" i="8"/>
  <c r="AC148" i="8"/>
  <c r="AB148" i="8"/>
  <c r="AA148" i="8"/>
  <c r="AG258" i="8"/>
  <c r="G68" i="5"/>
  <c r="AG121" i="8"/>
  <c r="AF121" i="8"/>
  <c r="AE121" i="8"/>
  <c r="AD121" i="8"/>
  <c r="AC121" i="8"/>
  <c r="AB121" i="8"/>
  <c r="AA121" i="8"/>
  <c r="Z121" i="8"/>
  <c r="Y121" i="8"/>
  <c r="AG120" i="8"/>
  <c r="AF120" i="8"/>
  <c r="AE120" i="8"/>
  <c r="AD120" i="8"/>
  <c r="AC120" i="8"/>
  <c r="AB120" i="8"/>
  <c r="AA120" i="8"/>
  <c r="Z120" i="8"/>
  <c r="Y120" i="8"/>
  <c r="AG244" i="8"/>
  <c r="G55" i="5"/>
  <c r="L55" i="5"/>
  <c r="AG73" i="8"/>
  <c r="AF73" i="8"/>
  <c r="AE73" i="8"/>
  <c r="AD73" i="8"/>
  <c r="AC73" i="8"/>
  <c r="AB73" i="8"/>
  <c r="AA73" i="8"/>
  <c r="Z73" i="8"/>
  <c r="Y73" i="8"/>
  <c r="X73" i="8"/>
  <c r="W73" i="8"/>
  <c r="V73" i="8"/>
  <c r="AG72" i="8"/>
  <c r="AF72" i="8"/>
  <c r="AE72" i="8"/>
  <c r="AD72" i="8"/>
  <c r="AC72" i="8"/>
  <c r="AB72" i="8"/>
  <c r="AA72" i="8"/>
  <c r="Z72" i="8"/>
  <c r="AG216" i="8"/>
  <c r="G31" i="5"/>
  <c r="Y72" i="8"/>
  <c r="X72" i="8"/>
  <c r="W72" i="8"/>
  <c r="V72" i="8"/>
  <c r="G88" i="5"/>
  <c r="G89" i="5"/>
  <c r="G90" i="5"/>
  <c r="G91" i="5"/>
  <c r="L91" i="5"/>
  <c r="G92" i="5"/>
  <c r="G93" i="5"/>
  <c r="G94" i="5"/>
  <c r="G95" i="5"/>
  <c r="L95" i="5"/>
  <c r="G96" i="5"/>
  <c r="G75" i="5"/>
  <c r="L75" i="5"/>
  <c r="G78" i="5"/>
  <c r="L78" i="5"/>
  <c r="G74" i="5"/>
  <c r="L74" i="5"/>
  <c r="G63" i="5"/>
  <c r="G64" i="5"/>
  <c r="G65" i="5"/>
  <c r="L65" i="5"/>
  <c r="G66" i="5"/>
  <c r="L66" i="5"/>
  <c r="G67" i="5"/>
  <c r="L67" i="5"/>
  <c r="G72" i="5"/>
  <c r="L72" i="5"/>
  <c r="G62" i="5"/>
  <c r="L62" i="5"/>
  <c r="G51" i="5"/>
  <c r="L51" i="5"/>
  <c r="G52" i="5"/>
  <c r="G53" i="5"/>
  <c r="L53" i="5"/>
  <c r="G54" i="5"/>
  <c r="L54" i="5"/>
  <c r="G57" i="5"/>
  <c r="L57" i="5"/>
  <c r="G60" i="5"/>
  <c r="L60" i="5"/>
  <c r="G50" i="5"/>
  <c r="G39" i="5"/>
  <c r="L39" i="5"/>
  <c r="G40" i="5"/>
  <c r="G41" i="5"/>
  <c r="L41" i="5"/>
  <c r="G42" i="5"/>
  <c r="L42" i="5"/>
  <c r="G43" i="5"/>
  <c r="L43" i="5"/>
  <c r="G44" i="5"/>
  <c r="G46" i="5"/>
  <c r="L46" i="5"/>
  <c r="G47" i="5"/>
  <c r="G48" i="5"/>
  <c r="L48" i="5"/>
  <c r="G38" i="5"/>
  <c r="L38" i="5"/>
  <c r="G28" i="5"/>
  <c r="G29" i="5"/>
  <c r="G30" i="5"/>
  <c r="G33" i="5"/>
  <c r="G26" i="5"/>
  <c r="N96" i="5"/>
  <c r="M96" i="5"/>
  <c r="K96" i="5"/>
  <c r="J96" i="5" s="1"/>
  <c r="N95" i="5"/>
  <c r="K95" i="5"/>
  <c r="J95" i="5" s="1"/>
  <c r="N94" i="5"/>
  <c r="L94" i="5"/>
  <c r="K94" i="5"/>
  <c r="N93" i="5"/>
  <c r="K93" i="5"/>
  <c r="N91" i="5"/>
  <c r="M91" i="5"/>
  <c r="K91" i="5"/>
  <c r="N90" i="5"/>
  <c r="M90" i="5"/>
  <c r="L90" i="5"/>
  <c r="K90" i="5"/>
  <c r="J90" i="5"/>
  <c r="N89" i="5"/>
  <c r="L89" i="5"/>
  <c r="K89" i="5"/>
  <c r="N87" i="5"/>
  <c r="K87" i="5"/>
  <c r="J87" i="5" s="1"/>
  <c r="N86" i="5"/>
  <c r="N84" i="5"/>
  <c r="K84" i="5"/>
  <c r="J84" i="5" s="1"/>
  <c r="N83" i="5"/>
  <c r="K83" i="5"/>
  <c r="N82" i="5"/>
  <c r="K82" i="5"/>
  <c r="N81" i="5"/>
  <c r="K81" i="5"/>
  <c r="N79" i="5"/>
  <c r="K79" i="5"/>
  <c r="J79" i="5" s="1"/>
  <c r="N78" i="5"/>
  <c r="K78" i="5"/>
  <c r="N77" i="5"/>
  <c r="K77" i="5"/>
  <c r="M76" i="5"/>
  <c r="N75" i="5"/>
  <c r="M75" i="5"/>
  <c r="K75" i="5"/>
  <c r="J75" i="5" s="1"/>
  <c r="N74" i="5"/>
  <c r="N72" i="5"/>
  <c r="K72" i="5"/>
  <c r="N71" i="5"/>
  <c r="K71" i="5"/>
  <c r="N70" i="5"/>
  <c r="K70" i="5"/>
  <c r="N69" i="5"/>
  <c r="K69" i="5"/>
  <c r="J69" i="5" s="1"/>
  <c r="K68" i="5"/>
  <c r="J68" i="5" s="1"/>
  <c r="N67" i="5"/>
  <c r="K67" i="5"/>
  <c r="N66" i="5"/>
  <c r="K66" i="5"/>
  <c r="N65" i="5"/>
  <c r="K65" i="5"/>
  <c r="J65" i="5" s="1"/>
  <c r="N63" i="5"/>
  <c r="L63" i="5"/>
  <c r="K63" i="5"/>
  <c r="N62" i="5"/>
  <c r="K62" i="5"/>
  <c r="J62" i="5" s="1"/>
  <c r="N60" i="5"/>
  <c r="K60" i="5"/>
  <c r="N59" i="5"/>
  <c r="K59" i="5"/>
  <c r="N58" i="5"/>
  <c r="K58" i="5"/>
  <c r="N57" i="5"/>
  <c r="K57" i="5"/>
  <c r="J57" i="5" s="1"/>
  <c r="N55" i="5"/>
  <c r="K55" i="5"/>
  <c r="N54" i="5"/>
  <c r="K54" i="5"/>
  <c r="J54" i="5" s="1"/>
  <c r="N53" i="5"/>
  <c r="K53" i="5"/>
  <c r="J53" i="5" s="1"/>
  <c r="N51" i="5"/>
  <c r="K51" i="5"/>
  <c r="J51" i="5" s="1"/>
  <c r="N50" i="5"/>
  <c r="L50" i="5"/>
  <c r="K50" i="5"/>
  <c r="J50" i="5" s="1"/>
  <c r="N48" i="5"/>
  <c r="K48" i="5"/>
  <c r="N47" i="5"/>
  <c r="L47" i="5"/>
  <c r="K47" i="5"/>
  <c r="J47" i="5" s="1"/>
  <c r="N46" i="5"/>
  <c r="M46" i="5"/>
  <c r="K46" i="5"/>
  <c r="J46" i="5" s="1"/>
  <c r="N45" i="5"/>
  <c r="K45" i="5"/>
  <c r="N43" i="5"/>
  <c r="K43" i="5"/>
  <c r="J43" i="5" s="1"/>
  <c r="N42" i="5"/>
  <c r="K42" i="5"/>
  <c r="J42" i="5" s="1"/>
  <c r="N41" i="5"/>
  <c r="K41" i="5"/>
  <c r="N39" i="5"/>
  <c r="K39" i="5"/>
  <c r="N38" i="5"/>
  <c r="K38" i="5"/>
  <c r="J38" i="5" s="1"/>
  <c r="K49" i="5"/>
  <c r="J49" i="5" s="1"/>
  <c r="L49" i="5"/>
  <c r="M49" i="5"/>
  <c r="N49" i="5"/>
  <c r="K61" i="5"/>
  <c r="J61" i="5" s="1"/>
  <c r="L61" i="5"/>
  <c r="M61" i="5"/>
  <c r="N61" i="5"/>
  <c r="K73" i="5"/>
  <c r="J73" i="5" s="1"/>
  <c r="L73" i="5"/>
  <c r="M73" i="5"/>
  <c r="N73" i="5"/>
  <c r="K97" i="5"/>
  <c r="J97" i="5" s="1"/>
  <c r="L97" i="5"/>
  <c r="M97" i="5"/>
  <c r="N97" i="5"/>
  <c r="AG169" i="8"/>
  <c r="AF169" i="8"/>
  <c r="AE169" i="8"/>
  <c r="AD169" i="8"/>
  <c r="AC169" i="8"/>
  <c r="AB169" i="8"/>
  <c r="AA169" i="8"/>
  <c r="Z169" i="8"/>
  <c r="Y169" i="8"/>
  <c r="X169" i="8"/>
  <c r="W169" i="8"/>
  <c r="V169" i="8"/>
  <c r="AG269" i="8"/>
  <c r="W167" i="8"/>
  <c r="X167" i="8"/>
  <c r="Y167" i="8"/>
  <c r="Z167" i="8"/>
  <c r="AG267" i="8"/>
  <c r="G76" i="5"/>
  <c r="AA167" i="8"/>
  <c r="AB167" i="8"/>
  <c r="AC167" i="8"/>
  <c r="AD167" i="8"/>
  <c r="AE167" i="8"/>
  <c r="AF167" i="8"/>
  <c r="AG167" i="8"/>
  <c r="V167" i="8"/>
  <c r="Y119" i="8"/>
  <c r="Z119" i="8"/>
  <c r="AA119" i="8"/>
  <c r="AB119" i="8"/>
  <c r="AC119" i="8"/>
  <c r="AD119" i="8"/>
  <c r="AE119" i="8"/>
  <c r="AF119" i="8"/>
  <c r="AG119" i="8"/>
  <c r="AG254" i="8"/>
  <c r="AA146" i="8"/>
  <c r="AG255" i="8"/>
  <c r="AB146" i="8"/>
  <c r="AC146" i="8"/>
  <c r="AD146" i="8"/>
  <c r="AE146" i="8"/>
  <c r="AF146" i="8"/>
  <c r="AG146" i="8"/>
  <c r="Y117" i="8"/>
  <c r="AG241" i="8"/>
  <c r="Z117" i="8"/>
  <c r="AA117" i="8"/>
  <c r="AB117" i="8"/>
  <c r="AC117" i="8"/>
  <c r="AD117" i="8"/>
  <c r="AE117" i="8"/>
  <c r="AF117" i="8"/>
  <c r="AG117" i="8"/>
  <c r="Y118" i="8"/>
  <c r="AG242" i="8"/>
  <c r="Z118" i="8"/>
  <c r="AA118" i="8"/>
  <c r="AB118" i="8"/>
  <c r="AC118" i="8"/>
  <c r="AD118" i="8"/>
  <c r="AE118" i="8"/>
  <c r="AF118" i="8"/>
  <c r="AG118" i="8"/>
  <c r="AG144" i="8"/>
  <c r="AF144" i="8"/>
  <c r="AE144" i="8"/>
  <c r="AD144" i="8"/>
  <c r="AC144" i="8"/>
  <c r="AB144" i="8"/>
  <c r="AA144" i="8"/>
  <c r="AG116" i="8"/>
  <c r="AF116" i="8"/>
  <c r="AE116" i="8"/>
  <c r="AD116" i="8"/>
  <c r="AC116" i="8"/>
  <c r="AB116" i="8"/>
  <c r="AG240" i="8"/>
  <c r="AA116" i="8"/>
  <c r="Z116" i="8"/>
  <c r="Y116" i="8"/>
  <c r="Y97" i="8"/>
  <c r="Z97" i="8"/>
  <c r="AA97" i="8"/>
  <c r="AG228" i="8"/>
  <c r="AB97" i="8"/>
  <c r="AC97" i="8"/>
  <c r="AD97" i="8"/>
  <c r="AE97" i="8"/>
  <c r="AF97" i="8"/>
  <c r="AG97" i="8"/>
  <c r="Y98" i="8"/>
  <c r="AG229" i="8"/>
  <c r="Z98" i="8"/>
  <c r="AA98" i="8"/>
  <c r="AB98" i="8"/>
  <c r="AC98" i="8"/>
  <c r="AD98" i="8"/>
  <c r="AE98" i="8"/>
  <c r="AF98" i="8"/>
  <c r="AG98" i="8"/>
  <c r="Y99" i="8"/>
  <c r="AG230" i="8"/>
  <c r="Z99" i="8"/>
  <c r="AA99" i="8"/>
  <c r="AB99" i="8"/>
  <c r="AC99" i="8"/>
  <c r="AD99" i="8"/>
  <c r="AE99" i="8"/>
  <c r="AF99" i="8"/>
  <c r="AG99" i="8"/>
  <c r="Z96" i="8"/>
  <c r="AA96" i="8"/>
  <c r="AB96" i="8"/>
  <c r="AC96" i="8"/>
  <c r="AD96" i="8"/>
  <c r="AE96" i="8"/>
  <c r="AF96" i="8"/>
  <c r="AG96" i="8"/>
  <c r="Y96" i="8"/>
  <c r="AG219" i="8"/>
  <c r="W74" i="8"/>
  <c r="X74" i="8"/>
  <c r="Y74" i="8"/>
  <c r="Z74" i="8"/>
  <c r="AA74" i="8"/>
  <c r="AG218" i="8"/>
  <c r="AB74" i="8"/>
  <c r="AC74" i="8"/>
  <c r="AD74" i="8"/>
  <c r="AE74" i="8"/>
  <c r="AF74" i="8"/>
  <c r="AG74" i="8"/>
  <c r="V74" i="8"/>
  <c r="V69" i="8"/>
  <c r="W69" i="8"/>
  <c r="X69" i="8"/>
  <c r="Y69" i="8"/>
  <c r="Z69" i="8"/>
  <c r="AA69" i="8"/>
  <c r="AB69" i="8"/>
  <c r="AC69" i="8"/>
  <c r="AD69" i="8"/>
  <c r="AE69" i="8"/>
  <c r="AF69" i="8"/>
  <c r="AG69" i="8"/>
  <c r="V70" i="8"/>
  <c r="AG214" i="8"/>
  <c r="W70" i="8"/>
  <c r="X70" i="8"/>
  <c r="Y70" i="8"/>
  <c r="Z70" i="8"/>
  <c r="AA70" i="8"/>
  <c r="AB70" i="8"/>
  <c r="AC70" i="8"/>
  <c r="AD70" i="8"/>
  <c r="AE70" i="8"/>
  <c r="AF70" i="8"/>
  <c r="AG70" i="8"/>
  <c r="V71" i="8"/>
  <c r="AG215" i="8"/>
  <c r="W71" i="8"/>
  <c r="X71" i="8"/>
  <c r="Y71" i="8"/>
  <c r="Z71" i="8"/>
  <c r="AA71" i="8"/>
  <c r="AB71" i="8"/>
  <c r="AC71" i="8"/>
  <c r="AD71" i="8"/>
  <c r="AE71" i="8"/>
  <c r="AF71" i="8"/>
  <c r="AG71" i="8"/>
  <c r="L26" i="5"/>
  <c r="AG213" i="8"/>
  <c r="AG217" i="8"/>
  <c r="G32" i="5"/>
  <c r="AG211" i="8"/>
  <c r="AG280" i="8"/>
  <c r="AG281" i="8"/>
  <c r="AG282" i="8"/>
  <c r="AG283" i="8"/>
  <c r="AG284" i="8"/>
  <c r="AG285" i="8"/>
  <c r="AG286" i="8"/>
  <c r="AG287" i="8"/>
  <c r="AG288" i="8"/>
  <c r="AG266" i="8"/>
  <c r="AG268" i="8"/>
  <c r="G77" i="5"/>
  <c r="L79" i="5"/>
  <c r="AG272" i="8"/>
  <c r="G81" i="5"/>
  <c r="L81" i="5"/>
  <c r="AG273" i="8"/>
  <c r="G82" i="5"/>
  <c r="L82" i="5"/>
  <c r="AG274" i="8"/>
  <c r="G83" i="5"/>
  <c r="L83" i="5"/>
  <c r="AG275" i="8"/>
  <c r="G84" i="5"/>
  <c r="L84" i="5"/>
  <c r="AG265" i="8"/>
  <c r="AG253" i="8"/>
  <c r="AG256" i="8"/>
  <c r="AG257" i="8"/>
  <c r="AG259" i="8"/>
  <c r="G69" i="5"/>
  <c r="AG261" i="8"/>
  <c r="G71" i="5"/>
  <c r="L71" i="5"/>
  <c r="AG262" i="8"/>
  <c r="AG252" i="8"/>
  <c r="AG243" i="8"/>
  <c r="AG245" i="8"/>
  <c r="G56" i="5"/>
  <c r="AG246" i="8"/>
  <c r="AG247" i="8"/>
  <c r="G58" i="5"/>
  <c r="L58" i="5"/>
  <c r="AG249" i="8"/>
  <c r="AG239" i="8"/>
  <c r="AG227" i="8"/>
  <c r="AG231" i="8"/>
  <c r="AG232" i="8"/>
  <c r="AG233" i="8"/>
  <c r="G45" i="5"/>
  <c r="L45" i="5"/>
  <c r="AG234" i="8"/>
  <c r="AG235" i="8"/>
  <c r="AG236" i="8"/>
  <c r="AG226" i="8"/>
  <c r="AB143" i="8"/>
  <c r="AC143" i="8"/>
  <c r="AD143" i="8"/>
  <c r="AE143" i="8"/>
  <c r="AF143" i="8"/>
  <c r="AG143" i="8"/>
  <c r="AA143" i="8"/>
  <c r="Z115" i="8"/>
  <c r="AA115" i="8"/>
  <c r="AB115" i="8"/>
  <c r="AC115" i="8"/>
  <c r="AD115" i="8"/>
  <c r="AE115" i="8"/>
  <c r="AF115" i="8"/>
  <c r="AG115" i="8"/>
  <c r="Y115" i="8"/>
  <c r="AG165" i="8"/>
  <c r="AF165" i="8"/>
  <c r="AE165" i="8"/>
  <c r="AD165" i="8"/>
  <c r="AC165" i="8"/>
  <c r="AB165" i="8"/>
  <c r="AA165" i="8"/>
  <c r="Z165" i="8"/>
  <c r="Y165" i="8"/>
  <c r="X165" i="8"/>
  <c r="W165" i="8"/>
  <c r="V165" i="8"/>
  <c r="W67" i="8"/>
  <c r="X67" i="8"/>
  <c r="Y67" i="8"/>
  <c r="Z67" i="8"/>
  <c r="AA67" i="8"/>
  <c r="AB67" i="8"/>
  <c r="AC67" i="8"/>
  <c r="AD67" i="8"/>
  <c r="AE67" i="8"/>
  <c r="AF67" i="8"/>
  <c r="AG67" i="8"/>
  <c r="V67" i="8"/>
  <c r="U216" i="8"/>
  <c r="U217" i="8"/>
  <c r="F32" i="5"/>
  <c r="U211" i="8"/>
  <c r="F26" i="5"/>
  <c r="K26" i="5"/>
  <c r="J26" i="5" s="1"/>
  <c r="F31" i="5"/>
  <c r="N36" i="5"/>
  <c r="N35" i="5"/>
  <c r="N34" i="5"/>
  <c r="N33" i="5"/>
  <c r="N31" i="5"/>
  <c r="N30" i="5"/>
  <c r="M30" i="5"/>
  <c r="N29" i="5"/>
  <c r="N27" i="5"/>
  <c r="N26" i="5"/>
  <c r="M69" i="8"/>
  <c r="N69" i="8"/>
  <c r="O69" i="8"/>
  <c r="P69" i="8"/>
  <c r="Q69" i="8"/>
  <c r="R69" i="8"/>
  <c r="S69" i="8"/>
  <c r="T69" i="8"/>
  <c r="U69" i="8"/>
  <c r="M70" i="8"/>
  <c r="N70" i="8"/>
  <c r="O70" i="8"/>
  <c r="P70" i="8"/>
  <c r="Q70" i="8"/>
  <c r="R70" i="8"/>
  <c r="S70" i="8"/>
  <c r="T70" i="8"/>
  <c r="U70" i="8"/>
  <c r="M71" i="8"/>
  <c r="N71" i="8"/>
  <c r="O71" i="8"/>
  <c r="P71" i="8"/>
  <c r="Q71" i="8"/>
  <c r="R71" i="8"/>
  <c r="S71" i="8"/>
  <c r="T71" i="8"/>
  <c r="U71" i="8"/>
  <c r="N77" i="8"/>
  <c r="O77" i="8"/>
  <c r="P77" i="8"/>
  <c r="Q77" i="8"/>
  <c r="R77" i="8"/>
  <c r="S77" i="8"/>
  <c r="T77" i="8"/>
  <c r="U77" i="8"/>
  <c r="M77" i="8"/>
  <c r="M76" i="8"/>
  <c r="N76" i="8"/>
  <c r="O76" i="8"/>
  <c r="P76" i="8"/>
  <c r="Q76" i="8"/>
  <c r="R76" i="8"/>
  <c r="S76" i="8"/>
  <c r="T76" i="8"/>
  <c r="U76" i="8"/>
  <c r="N75" i="8"/>
  <c r="O75" i="8"/>
  <c r="P75" i="8"/>
  <c r="Q75" i="8"/>
  <c r="R75" i="8"/>
  <c r="S75" i="8"/>
  <c r="T75" i="8"/>
  <c r="U75" i="8"/>
  <c r="M75" i="8"/>
  <c r="N74" i="8"/>
  <c r="O74" i="8"/>
  <c r="P74" i="8"/>
  <c r="Q74" i="8"/>
  <c r="R74" i="8"/>
  <c r="S74" i="8"/>
  <c r="T74" i="8"/>
  <c r="U74" i="8"/>
  <c r="M74" i="8"/>
  <c r="U218" i="8"/>
  <c r="F33" i="5"/>
  <c r="K33" i="5"/>
  <c r="J33" i="5" s="1"/>
  <c r="U26" i="8"/>
  <c r="T26" i="8"/>
  <c r="S26" i="8"/>
  <c r="R26" i="8"/>
  <c r="Q26" i="8"/>
  <c r="P26" i="8"/>
  <c r="O26" i="8"/>
  <c r="N26" i="8"/>
  <c r="M26" i="8"/>
  <c r="L26" i="8"/>
  <c r="K26" i="8"/>
  <c r="J26" i="8"/>
  <c r="U25" i="8"/>
  <c r="T25" i="8"/>
  <c r="S25" i="8"/>
  <c r="R25" i="8"/>
  <c r="Q25" i="8"/>
  <c r="P25" i="8"/>
  <c r="O25" i="8"/>
  <c r="N25" i="8"/>
  <c r="M25" i="8"/>
  <c r="L25" i="8"/>
  <c r="K25" i="8"/>
  <c r="J25" i="8"/>
  <c r="U24" i="8"/>
  <c r="T24" i="8"/>
  <c r="S24" i="8"/>
  <c r="R24" i="8"/>
  <c r="Q24" i="8"/>
  <c r="P24" i="8"/>
  <c r="O24" i="8"/>
  <c r="N24" i="8"/>
  <c r="M24" i="8"/>
  <c r="L24" i="8"/>
  <c r="K24" i="8"/>
  <c r="J24" i="8"/>
  <c r="U23" i="8"/>
  <c r="T23" i="8"/>
  <c r="S23" i="8"/>
  <c r="R23" i="8"/>
  <c r="Q23" i="8"/>
  <c r="P23" i="8"/>
  <c r="O23" i="8"/>
  <c r="N23" i="8"/>
  <c r="M23" i="8"/>
  <c r="L23" i="8"/>
  <c r="K23" i="8"/>
  <c r="J23" i="8"/>
  <c r="U22" i="8"/>
  <c r="T22" i="8"/>
  <c r="S22" i="8"/>
  <c r="R22" i="8"/>
  <c r="Q22" i="8"/>
  <c r="P22" i="8"/>
  <c r="O22" i="8"/>
  <c r="N22" i="8"/>
  <c r="M22" i="8"/>
  <c r="L22" i="8"/>
  <c r="K22" i="8"/>
  <c r="J22" i="8"/>
  <c r="U21" i="8"/>
  <c r="T21" i="8"/>
  <c r="S21" i="8"/>
  <c r="R21" i="8"/>
  <c r="Q21" i="8"/>
  <c r="P21" i="8"/>
  <c r="O21" i="8"/>
  <c r="N21" i="8"/>
  <c r="M21" i="8"/>
  <c r="L21" i="8"/>
  <c r="K21" i="8"/>
  <c r="J21" i="8"/>
  <c r="U20" i="8"/>
  <c r="T20" i="8"/>
  <c r="S20" i="8"/>
  <c r="R20" i="8"/>
  <c r="Q20" i="8"/>
  <c r="P20" i="8"/>
  <c r="O20" i="8"/>
  <c r="N20" i="8"/>
  <c r="M20" i="8"/>
  <c r="L20" i="8"/>
  <c r="K20" i="8"/>
  <c r="J20" i="8"/>
  <c r="U19" i="8"/>
  <c r="T19" i="8"/>
  <c r="S19" i="8"/>
  <c r="R19" i="8"/>
  <c r="Q19" i="8"/>
  <c r="P19" i="8"/>
  <c r="O19" i="8"/>
  <c r="N19" i="8"/>
  <c r="M19" i="8"/>
  <c r="L19" i="8"/>
  <c r="K19" i="8"/>
  <c r="J19" i="8"/>
  <c r="U18" i="8"/>
  <c r="T18" i="8"/>
  <c r="S18" i="8"/>
  <c r="R18" i="8"/>
  <c r="Q18" i="8"/>
  <c r="P18" i="8"/>
  <c r="O18" i="8"/>
  <c r="N18" i="8"/>
  <c r="M18" i="8"/>
  <c r="L18" i="8"/>
  <c r="K18" i="8"/>
  <c r="J18" i="8"/>
  <c r="P60" i="5"/>
  <c r="P72" i="5"/>
  <c r="AS227" i="8"/>
  <c r="H39" i="5"/>
  <c r="P48" i="5"/>
  <c r="L86" i="5"/>
  <c r="P96" i="5"/>
  <c r="M59" i="5"/>
  <c r="H112" i="5"/>
  <c r="H111" i="5"/>
  <c r="M58" i="5"/>
  <c r="H107" i="5"/>
  <c r="M41" i="5"/>
  <c r="H106" i="5"/>
  <c r="H105" i="5"/>
  <c r="M84" i="5"/>
  <c r="H113" i="5"/>
  <c r="H110" i="5"/>
  <c r="M81" i="5"/>
  <c r="H109" i="5"/>
  <c r="AS270" i="8"/>
  <c r="H79" i="5"/>
  <c r="M74" i="5"/>
  <c r="H103" i="5"/>
  <c r="J89" i="5"/>
  <c r="J93" i="5"/>
  <c r="L34" i="5"/>
  <c r="G34" i="5"/>
  <c r="J78" i="5"/>
  <c r="G107" i="5"/>
  <c r="G113" i="5"/>
  <c r="G111" i="5"/>
  <c r="G106" i="5"/>
  <c r="G103" i="5"/>
  <c r="J45" i="5"/>
  <c r="G112" i="5"/>
  <c r="J63" i="5"/>
  <c r="L93" i="5"/>
  <c r="G105" i="5"/>
  <c r="G104" i="5"/>
  <c r="G110" i="5"/>
  <c r="L69" i="5"/>
  <c r="L31" i="5"/>
  <c r="G108" i="5"/>
  <c r="G109" i="5"/>
  <c r="J83" i="5"/>
  <c r="J81" i="5"/>
  <c r="G98" i="5"/>
  <c r="L33" i="5"/>
  <c r="J91" i="5"/>
  <c r="J71" i="5"/>
  <c r="J77" i="5"/>
  <c r="J94" i="5"/>
  <c r="K74" i="5"/>
  <c r="J74" i="5" s="1"/>
  <c r="J55" i="5"/>
  <c r="L96" i="5"/>
  <c r="J82" i="5"/>
  <c r="L77" i="5"/>
  <c r="J66" i="5"/>
  <c r="J67" i="5"/>
  <c r="J72" i="5"/>
  <c r="J70" i="5"/>
  <c r="J58" i="5"/>
  <c r="J59" i="5"/>
  <c r="J60" i="5"/>
  <c r="J41" i="5"/>
  <c r="J48" i="5"/>
  <c r="L29" i="5"/>
  <c r="L30" i="5"/>
  <c r="L27" i="5"/>
  <c r="U212" i="8"/>
  <c r="F27" i="5"/>
  <c r="K27" i="5"/>
  <c r="J27" i="5" s="1"/>
  <c r="U213" i="8"/>
  <c r="F28" i="5"/>
  <c r="U215" i="8"/>
  <c r="F30" i="5"/>
  <c r="K30" i="5"/>
  <c r="J30" i="5" s="1"/>
  <c r="U214" i="8"/>
  <c r="F29" i="5"/>
  <c r="K29" i="5"/>
  <c r="U220" i="8"/>
  <c r="F35" i="5"/>
  <c r="K35" i="5"/>
  <c r="J35" i="5" s="1"/>
  <c r="U221" i="8"/>
  <c r="F36" i="5"/>
  <c r="K36" i="5"/>
  <c r="J36" i="5" s="1"/>
  <c r="U203" i="8"/>
  <c r="F19" i="5"/>
  <c r="U208" i="8"/>
  <c r="F24" i="5"/>
  <c r="U219" i="8"/>
  <c r="F34" i="5"/>
  <c r="K34" i="5"/>
  <c r="J34" i="5" s="1"/>
  <c r="K31" i="5"/>
  <c r="J31" i="5" s="1"/>
  <c r="U201" i="8"/>
  <c r="F17" i="5"/>
  <c r="U206" i="8"/>
  <c r="F22" i="5"/>
  <c r="U205" i="8"/>
  <c r="F21" i="5"/>
  <c r="U202" i="8"/>
  <c r="F18" i="5"/>
  <c r="U207" i="8"/>
  <c r="F23" i="5"/>
  <c r="U200" i="8"/>
  <c r="F16" i="5"/>
  <c r="U199" i="8"/>
  <c r="F15" i="5"/>
  <c r="F104" i="5"/>
  <c r="F114" i="5"/>
  <c r="U204" i="8"/>
  <c r="F20" i="5"/>
  <c r="P24" i="5"/>
  <c r="P36" i="5"/>
  <c r="H98" i="5"/>
  <c r="M39" i="5"/>
  <c r="J39" i="5"/>
  <c r="H104" i="5"/>
  <c r="M79" i="5"/>
  <c r="H108" i="5"/>
  <c r="G114" i="5"/>
  <c r="J29" i="5"/>
  <c r="U222" i="8"/>
  <c r="H114" i="5"/>
  <c r="K16" i="8"/>
  <c r="L16" i="8"/>
  <c r="M16" i="8"/>
  <c r="N16" i="8"/>
  <c r="O16" i="8"/>
  <c r="P16" i="8"/>
  <c r="Q16" i="8"/>
  <c r="R16" i="8"/>
  <c r="S16" i="8"/>
  <c r="T16" i="8"/>
  <c r="U16" i="8"/>
  <c r="J16" i="8"/>
  <c r="K13" i="5"/>
  <c r="L13" i="5"/>
  <c r="M13" i="5"/>
  <c r="N13" i="5"/>
  <c r="L14" i="5"/>
  <c r="M14" i="5"/>
  <c r="N14" i="5"/>
  <c r="K15" i="5"/>
  <c r="J15" i="5" s="1"/>
  <c r="L15" i="5"/>
  <c r="M15" i="5"/>
  <c r="N15" i="5"/>
  <c r="L16" i="5"/>
  <c r="K17" i="5"/>
  <c r="J17" i="5" s="1"/>
  <c r="L17" i="5"/>
  <c r="M17" i="5"/>
  <c r="N17" i="5"/>
  <c r="K18" i="5"/>
  <c r="J18" i="5" s="1"/>
  <c r="L18" i="5"/>
  <c r="M18" i="5"/>
  <c r="N18" i="5"/>
  <c r="K19" i="5"/>
  <c r="J19" i="5" s="1"/>
  <c r="L19" i="5"/>
  <c r="M19" i="5"/>
  <c r="N19" i="5"/>
  <c r="K20" i="5"/>
  <c r="J20" i="5" s="1"/>
  <c r="K21" i="5"/>
  <c r="J21" i="5" s="1"/>
  <c r="L21" i="5"/>
  <c r="M21" i="5"/>
  <c r="N21" i="5"/>
  <c r="K22" i="5"/>
  <c r="J22" i="5" s="1"/>
  <c r="L22" i="5"/>
  <c r="M22" i="5"/>
  <c r="N22" i="5"/>
  <c r="K23" i="5"/>
  <c r="J23" i="5" s="1"/>
  <c r="L23" i="5"/>
  <c r="M23" i="5"/>
  <c r="N23" i="5"/>
  <c r="K24" i="5"/>
  <c r="J24" i="5" s="1"/>
  <c r="L24" i="5"/>
  <c r="M24" i="5"/>
  <c r="N24" i="5"/>
  <c r="K25" i="5"/>
  <c r="J25" i="5" s="1"/>
  <c r="L25" i="5"/>
  <c r="M25" i="5"/>
  <c r="N25" i="5"/>
  <c r="K37" i="5"/>
  <c r="J37" i="5" s="1"/>
  <c r="L37" i="5"/>
  <c r="M37" i="5"/>
  <c r="N37" i="5"/>
  <c r="M13" i="1"/>
  <c r="M15" i="1"/>
  <c r="M16" i="1"/>
  <c r="M17" i="1"/>
  <c r="M18" i="1"/>
  <c r="M19" i="1"/>
  <c r="M20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J2" i="1"/>
  <c r="I2" i="1"/>
  <c r="U198" i="8"/>
  <c r="BF4" i="8"/>
  <c r="F14" i="5"/>
  <c r="U209" i="8"/>
  <c r="U223" i="8"/>
  <c r="J13" i="5"/>
  <c r="K3" i="1"/>
  <c r="M3" i="1"/>
  <c r="K4" i="1"/>
  <c r="M4" i="1"/>
  <c r="L52" i="5" s="1"/>
  <c r="K5" i="1"/>
  <c r="M5" i="1"/>
  <c r="K6" i="1"/>
  <c r="M6" i="1"/>
  <c r="K7" i="1"/>
  <c r="M7" i="1"/>
  <c r="K8" i="1"/>
  <c r="M8" i="1"/>
  <c r="M92" i="5" s="1"/>
  <c r="K9" i="1"/>
  <c r="M9" i="1"/>
  <c r="K10" i="1"/>
  <c r="M10" i="1"/>
  <c r="K11" i="1"/>
  <c r="M11" i="1"/>
  <c r="K12" i="1"/>
  <c r="M12" i="1"/>
  <c r="K13" i="1"/>
  <c r="K14" i="1"/>
  <c r="M14" i="1"/>
  <c r="K15" i="1"/>
  <c r="K16" i="1"/>
  <c r="K17" i="1"/>
  <c r="K18" i="1"/>
  <c r="K19" i="1"/>
  <c r="K20" i="1"/>
  <c r="K2" i="1"/>
  <c r="M2" i="1"/>
  <c r="K14" i="5"/>
  <c r="J14" i="5" s="1"/>
  <c r="F98" i="5"/>
  <c r="N4" i="5"/>
  <c r="K11" i="5"/>
  <c r="J11" i="5"/>
  <c r="L11" i="5"/>
  <c r="M11" i="5"/>
  <c r="N11" i="5"/>
  <c r="K12" i="5"/>
  <c r="J12" i="5" s="1"/>
  <c r="L12" i="5"/>
  <c r="M12" i="5"/>
  <c r="N12" i="5"/>
  <c r="K10" i="5"/>
  <c r="J10" i="5" s="1"/>
  <c r="L10" i="5"/>
  <c r="M10" i="5"/>
  <c r="N10" i="5"/>
  <c r="K9" i="5"/>
  <c r="J9" i="5" s="1"/>
  <c r="L9" i="5"/>
  <c r="M9" i="5"/>
  <c r="N9" i="5"/>
  <c r="K8" i="5"/>
  <c r="J8" i="5" s="1"/>
  <c r="N8" i="5"/>
  <c r="K7" i="5"/>
  <c r="J7" i="5" s="1"/>
  <c r="L7" i="5"/>
  <c r="M7" i="5"/>
  <c r="N7" i="5"/>
  <c r="K6" i="5"/>
  <c r="J6" i="5" s="1"/>
  <c r="L6" i="5"/>
  <c r="M6" i="5"/>
  <c r="N6" i="5"/>
  <c r="K5" i="5"/>
  <c r="J5" i="5"/>
  <c r="L5" i="5"/>
  <c r="M5" i="5"/>
  <c r="N5" i="5"/>
  <c r="K3" i="5"/>
  <c r="J3" i="5"/>
  <c r="L3" i="5"/>
  <c r="M3" i="5"/>
  <c r="N3" i="5"/>
  <c r="L2" i="5"/>
  <c r="M2" i="5"/>
  <c r="N2" i="5"/>
  <c r="K2" i="5"/>
  <c r="J2" i="5"/>
  <c r="K43" i="6"/>
  <c r="M8" i="5" l="1"/>
  <c r="N68" i="5"/>
  <c r="L68" i="5"/>
  <c r="M56" i="5"/>
  <c r="L8" i="5"/>
  <c r="M80" i="5"/>
  <c r="L32" i="5"/>
  <c r="N32" i="5"/>
  <c r="K56" i="5"/>
  <c r="J56" i="5" s="1"/>
  <c r="L92" i="5"/>
  <c r="N20" i="5"/>
  <c r="K32" i="5"/>
  <c r="J32" i="5" s="1"/>
  <c r="K44" i="5"/>
  <c r="J44" i="5" s="1"/>
  <c r="N56" i="5"/>
  <c r="M20" i="5"/>
  <c r="N44" i="5"/>
  <c r="K80" i="5"/>
  <c r="J80" i="5" s="1"/>
  <c r="K92" i="5"/>
  <c r="J92" i="5" s="1"/>
  <c r="L44" i="5"/>
  <c r="L20" i="5"/>
  <c r="N80" i="5"/>
  <c r="N92" i="5"/>
  <c r="L80" i="5"/>
  <c r="L56" i="5"/>
  <c r="M44" i="5"/>
  <c r="M4" i="5"/>
  <c r="K16" i="5"/>
  <c r="J16" i="5" s="1"/>
  <c r="K40" i="5"/>
  <c r="J40" i="5" s="1"/>
  <c r="K64" i="5"/>
  <c r="J64" i="5" s="1"/>
  <c r="N76" i="5"/>
  <c r="L88" i="5"/>
  <c r="L4" i="5"/>
  <c r="N40" i="5"/>
  <c r="K52" i="5"/>
  <c r="J52" i="5" s="1"/>
  <c r="N64" i="5"/>
  <c r="L40" i="5"/>
  <c r="N52" i="5"/>
  <c r="K4" i="5"/>
  <c r="K28" i="5"/>
  <c r="J28" i="5" s="1"/>
  <c r="N28" i="5"/>
  <c r="L76" i="5"/>
  <c r="K88" i="5"/>
  <c r="J88" i="5" s="1"/>
  <c r="L64" i="5"/>
  <c r="N16" i="5"/>
  <c r="L28" i="5"/>
  <c r="M40" i="5"/>
  <c r="N88" i="5"/>
  <c r="M16" i="5"/>
  <c r="K76" i="5"/>
  <c r="J76" i="5" s="1"/>
  <c r="N98" i="5" l="1"/>
  <c r="K5" i="6" s="1"/>
  <c r="W25" i="6" s="1"/>
  <c r="M98" i="5"/>
  <c r="K4" i="6" s="1"/>
  <c r="K46" i="6"/>
  <c r="W24" i="6" s="1"/>
  <c r="K98" i="5"/>
  <c r="K2" i="6" s="1"/>
  <c r="J4" i="5"/>
  <c r="L98" i="5"/>
  <c r="K3" i="6" s="1"/>
  <c r="K44" i="6" l="1"/>
  <c r="W22" i="6" s="1"/>
  <c r="K45" i="6"/>
  <c r="W23" i="6" s="1"/>
  <c r="W26" i="6" l="1"/>
</calcChain>
</file>

<file path=xl/sharedStrings.xml><?xml version="1.0" encoding="utf-8"?>
<sst xmlns="http://schemas.openxmlformats.org/spreadsheetml/2006/main" count="1129" uniqueCount="281">
  <si>
    <t>Aquisição de patentes e direitos de propriedade</t>
  </si>
  <si>
    <t>Matérias-primas e materiais consumíveis</t>
  </si>
  <si>
    <t>Aquisição de componentes</t>
  </si>
  <si>
    <t>Consultoria</t>
  </si>
  <si>
    <t>Estudos/Relatórios DNSH</t>
  </si>
  <si>
    <t>Assistência técnica</t>
  </si>
  <si>
    <t>Aquisição de serviços</t>
  </si>
  <si>
    <t>Equipamento informático</t>
  </si>
  <si>
    <t>Software e licenças</t>
  </si>
  <si>
    <t>Máquinas e equipamentos</t>
  </si>
  <si>
    <t>Aquisição de instrumentos e equipamento científico e técnico</t>
  </si>
  <si>
    <t>Registo de patentes (Taxas Oficiais)</t>
  </si>
  <si>
    <t>Registo de modelo de utilidade e de desenho ou modelo (Taxas Oficiais)</t>
  </si>
  <si>
    <t>Promoção e divulgação</t>
  </si>
  <si>
    <t>Seminários e Conferências</t>
  </si>
  <si>
    <t>Feiras e exposições</t>
  </si>
  <si>
    <t>Deslocações</t>
  </si>
  <si>
    <t>Estadias</t>
  </si>
  <si>
    <t>Processos de certificação</t>
  </si>
  <si>
    <t>Auditorias</t>
  </si>
  <si>
    <t>CC/ROC</t>
  </si>
  <si>
    <t>ID</t>
  </si>
  <si>
    <t>Beneficiário</t>
  </si>
  <si>
    <t>Nova</t>
  </si>
  <si>
    <t>NIF</t>
  </si>
  <si>
    <t>Nome/Perfil
(colocar perfis)</t>
  </si>
  <si>
    <t>Nível</t>
  </si>
  <si>
    <t>Vínculo</t>
  </si>
  <si>
    <t>Vencimento mês
(Consultar SAAF para Valores)</t>
  </si>
  <si>
    <t>Seguro Social Voluntário</t>
  </si>
  <si>
    <t>Seguro Acidentes Pessoais</t>
  </si>
  <si>
    <t>Taxa Segurança Social</t>
  </si>
  <si>
    <t>Critico</t>
  </si>
  <si>
    <t>Custo ETI</t>
  </si>
  <si>
    <t>R02160-1  |  Américo Azevedo</t>
  </si>
  <si>
    <t>Não</t>
  </si>
  <si>
    <t>D1 - Operations Management Specialist</t>
  </si>
  <si>
    <t>Nível 8 - Doutorado</t>
  </si>
  <si>
    <t>Quadro de Cedência Ocasional [Docentes]</t>
  </si>
  <si>
    <t>R03160  |  Rui Diogo Rebelo</t>
  </si>
  <si>
    <t>C1 - Digital Architecture Specialist</t>
  </si>
  <si>
    <t>Nível 6 - Licenciado</t>
  </si>
  <si>
    <t>Contrato de Trablho a Termo Incerto</t>
  </si>
  <si>
    <t>R07328  |  Romão Filipe Santos</t>
  </si>
  <si>
    <t>C2 - Simulation and Digital Twin Specialist</t>
  </si>
  <si>
    <t>Nível 7 - Mestre</t>
  </si>
  <si>
    <t>R07929  |  Ana Carolina Chaves</t>
  </si>
  <si>
    <t>C3 - Digital Architeture and Data Infrastructure Specialist</t>
  </si>
  <si>
    <t>R00283  |  César Toscano</t>
  </si>
  <si>
    <t>C4 - Digital Architeture and Data Infrastructure Specialist</t>
  </si>
  <si>
    <t>R08340  |  Hélio Cristiano Castro</t>
  </si>
  <si>
    <t>D2 - Technology Adoption Specialist</t>
  </si>
  <si>
    <t>R04363  |  Cristovão Sousa</t>
  </si>
  <si>
    <t>D3 - Data Management Specialist</t>
  </si>
  <si>
    <t>R05965  |  Luís Guimarães</t>
  </si>
  <si>
    <t>D4 - Data Analytics Specialist</t>
  </si>
  <si>
    <t>R08941  |  Ricardo Ferreira</t>
  </si>
  <si>
    <t>C5 - Software Development Specialist</t>
  </si>
  <si>
    <t>R08708  |  Henrique Piqueiro</t>
  </si>
  <si>
    <t>C6 - Simulation and Digital Twin Specialist</t>
  </si>
  <si>
    <t>R06081  |  Gonçalo Reis Figueira</t>
  </si>
  <si>
    <t>D5 - Operations Management and Data Analytics Specialist</t>
  </si>
  <si>
    <t>N.º</t>
  </si>
  <si>
    <t>Técnico</t>
  </si>
  <si>
    <t>Conteúdo Funcional</t>
  </si>
  <si>
    <t>Estab.</t>
  </si>
  <si>
    <t>Atividade</t>
  </si>
  <si>
    <t>ETI 0
(Ano 2027)</t>
  </si>
  <si>
    <t>ETI 1
(Ano 2028)</t>
  </si>
  <si>
    <t>ET2
(Ano 2029)</t>
  </si>
  <si>
    <t>ET3
(Ano 2030)</t>
  </si>
  <si>
    <t>Valor
(Custo Total Pessoal)</t>
  </si>
  <si>
    <t>Custo ETI
(Ano 2027)</t>
  </si>
  <si>
    <t>Custo ETI
(Ano 2028)</t>
  </si>
  <si>
    <t>Custo ETI
(Ano 2029)</t>
  </si>
  <si>
    <t>Custo ETI
(Ano 2030)</t>
  </si>
  <si>
    <t>C.Total/Ano</t>
  </si>
  <si>
    <t>Âmbito</t>
  </si>
  <si>
    <t>Ativ.</t>
  </si>
  <si>
    <t>Designação</t>
  </si>
  <si>
    <t>Rubrica</t>
  </si>
  <si>
    <t>Ano</t>
  </si>
  <si>
    <t>Mês</t>
  </si>
  <si>
    <t>Custo</t>
  </si>
  <si>
    <t>EF</t>
  </si>
  <si>
    <t>Custos com Pessoal</t>
  </si>
  <si>
    <t>NOTA: Limite de 85,00€/noite por estadia em Hotel (DL 106/98) em território nacional; 148,91€/noite no estrangeiro</t>
  </si>
  <si>
    <t>Orçamento Total</t>
  </si>
  <si>
    <t>Total</t>
  </si>
  <si>
    <t>Custos Indiretos</t>
  </si>
  <si>
    <t>N.</t>
  </si>
  <si>
    <t>Activity</t>
  </si>
  <si>
    <t>Promoters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</si>
  <si>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</si>
  <si>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</si>
  <si>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</si>
  <si>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</si>
  <si>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</si>
  <si>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</si>
  <si>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</si>
  <si>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</si>
  <si>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</si>
  <si>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</si>
  <si>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</si>
  <si>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</si>
  <si>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</si>
  <si>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</si>
  <si>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</si>
  <si>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</si>
  <si>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</si>
  <si>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</si>
  <si>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</si>
  <si>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</si>
  <si>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</si>
  <si>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</si>
  <si>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</si>
  <si>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</si>
  <si>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</si>
  <si>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</si>
  <si>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</si>
  <si>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</si>
  <si>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</si>
  <si>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</si>
  <si>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</si>
  <si>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</si>
  <si>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</si>
  <si>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</si>
  <si>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</si>
  <si>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</si>
  <si>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</si>
  <si>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</si>
  <si>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</si>
  <si>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</si>
  <si>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</si>
  <si>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</si>
  <si>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</si>
  <si>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</si>
  <si>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</si>
  <si>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</si>
  <si>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</si>
  <si>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</si>
  <si>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CARITÉ</t>
  </si>
  <si>
    <t>RODIRO</t>
  </si>
  <si>
    <t>DCSI PRO</t>
  </si>
  <si>
    <t>OLIFEL</t>
  </si>
  <si>
    <t>MIND</t>
  </si>
  <si>
    <t>INESCTEC</t>
  </si>
  <si>
    <t>CTCP</t>
  </si>
  <si>
    <t>State of the art and technological surveillance</t>
  </si>
  <si>
    <t>P</t>
  </si>
  <si>
    <t>R</t>
  </si>
  <si>
    <t>Legend:</t>
  </si>
  <si>
    <t>Transversal</t>
  </si>
  <si>
    <t>1.1</t>
  </si>
  <si>
    <t>AI, computer vision and AR applied to footwear</t>
  </si>
  <si>
    <t>x</t>
  </si>
  <si>
    <t>TRL 3→6</t>
  </si>
  <si>
    <t>TRL 6→8</t>
  </si>
  <si>
    <t>1.2</t>
  </si>
  <si>
    <t>Adaptive robotics and laser for flexible materials</t>
  </si>
  <si>
    <t>1.3</t>
  </si>
  <si>
    <t>Digital twins and intelligent factory orchestration</t>
  </si>
  <si>
    <t>R = Responsible (leader)  |  P = Participant  |  x = task contributor</t>
  </si>
  <si>
    <t>1.4</t>
  </si>
  <si>
    <t>Technical requirements specification</t>
  </si>
  <si>
    <t>1.5</t>
  </si>
  <si>
    <t>Technological surveillance of the target market</t>
  </si>
  <si>
    <t>AI, computer vision and AR solutions</t>
  </si>
  <si>
    <t>2.1</t>
  </si>
  <si>
    <t>CV algorithms for colour-tone detection in leathers</t>
  </si>
  <si>
    <t>2.2</t>
  </si>
  <si>
    <t>Generative AI for conceptual footwear design</t>
  </si>
  <si>
    <t>2.3</t>
  </si>
  <si>
    <t>AI for digitisation and defect identification in leathers</t>
  </si>
  <si>
    <t>2.4</t>
  </si>
  <si>
    <t>AR for interactive mould placement and piece collection</t>
  </si>
  <si>
    <t>2.5</t>
  </si>
  <si>
    <t>AR for immersive 3D visualisation and design validation</t>
  </si>
  <si>
    <t>2.6</t>
  </si>
  <si>
    <t>AI-optimised nesting engine (chromatic variations)</t>
  </si>
  <si>
    <t>Robotics, industrial vision and laser</t>
  </si>
  <si>
    <t>3.1</t>
  </si>
  <si>
    <t>DCSI AI Vision Factory: vision systems and AI inspection software</t>
  </si>
  <si>
    <t>3.2</t>
  </si>
  <si>
    <t>DCSI AI Robotic Factory: tooling, manipulation and assembly</t>
  </si>
  <si>
    <t>3.3</t>
  </si>
  <si>
    <t>DCSI AI Laser Lab: 3D roughing, engraving and parameter validation</t>
  </si>
  <si>
    <t>Digital twin development</t>
  </si>
  <si>
    <t>4.1</t>
  </si>
  <si>
    <t>Industrial mapping and priority use cases</t>
  </si>
  <si>
    <t>4.2</t>
  </si>
  <si>
    <t>Functional architecture, data model and validation plan</t>
  </si>
  <si>
    <t>4.3</t>
  </si>
  <si>
    <t>Digital model of upper-injection line (FOOTWEAR TWIN)</t>
  </si>
  <si>
    <t>4.4</t>
  </si>
  <si>
    <t>Simulation, synchronisation and technical validation</t>
  </si>
  <si>
    <t>4.5</t>
  </si>
  <si>
    <t>Planning, sequencing and re-planning algorithms (OPTIMIZE)</t>
  </si>
  <si>
    <t>4.6</t>
  </si>
  <si>
    <t>Predictive models for quality, delay and maintenance</t>
  </si>
  <si>
    <t>4.7</t>
  </si>
  <si>
    <t>Integration of FOOTWEAR TWIN + OPTIMIZE into ERP</t>
  </si>
  <si>
    <t>Integration and validation in industrial environment</t>
  </si>
  <si>
    <t>5.1</t>
  </si>
  <si>
    <t>Vision HW and AI algorithms in Quality Gates (QG)</t>
  </si>
  <si>
    <t>5.2</t>
  </si>
  <si>
    <t>Adaptive robotic cell for uppers: assembly and calibration</t>
  </si>
  <si>
    <t>5.3</t>
  </si>
  <si>
    <t>AI/CV/AR integration into CAD systems and cutting machines</t>
  </si>
  <si>
    <t>5.4</t>
  </si>
  <si>
    <t>Closed-loop quality control implementation</t>
  </si>
  <si>
    <t>5.5</t>
  </si>
  <si>
    <t>Full validation at CARITÉ (scan &gt; laser &gt; injection &gt; QG)</t>
  </si>
  <si>
    <t>5.6</t>
  </si>
  <si>
    <t>Modular validation at RODIRO (QG on existing lines)</t>
  </si>
  <si>
    <t>5.7</t>
  </si>
  <si>
    <t>Environmental impact and sustainability assessment</t>
  </si>
  <si>
    <t>Digital twin industrial integration</t>
  </si>
  <si>
    <t>6.1</t>
  </si>
  <si>
    <t>Pilot implementation at CARITÉ and user adaptation</t>
  </si>
  <si>
    <t>6.2</t>
  </si>
  <si>
    <t>Industrial validation of FOOTWEAR TWIN and OPTIMIZE</t>
  </si>
  <si>
    <t>6.3</t>
  </si>
  <si>
    <t>Operational, economic and strategic impact measurement</t>
  </si>
  <si>
    <t>Industrial implementation of solutions</t>
  </si>
  <si>
    <t>7.1</t>
  </si>
  <si>
    <t>Industrialisation of AI technology products (MIND)</t>
  </si>
  <si>
    <t>7.2</t>
  </si>
  <si>
    <t>Industrialisation of robotic cells and laser (DCSI PRO)</t>
  </si>
  <si>
    <t>7.3</t>
  </si>
  <si>
    <t>ERP product and business model (OLIFEL)</t>
  </si>
  <si>
    <t>7.4</t>
  </si>
  <si>
    <t>Definitive installation at CARITÉ (full demonstrator)</t>
  </si>
  <si>
    <t>7.5</t>
  </si>
  <si>
    <t>Quality Gates installation at RODIRO (modular demonstrator)</t>
  </si>
  <si>
    <t>7.6</t>
  </si>
  <si>
    <t>Acquisition of robotic lines, QC laboratory and software (RODIRO)</t>
  </si>
  <si>
    <t>7.7</t>
  </si>
  <si>
    <t>Acquisition of laser robot, roughing line and injection machine (CARITÉ)</t>
  </si>
  <si>
    <t>Promotion and dissemination of the results</t>
  </si>
  <si>
    <t>8.1</t>
  </si>
  <si>
    <t>Promotional material and project identity</t>
  </si>
  <si>
    <t>8.2</t>
  </si>
  <si>
    <t>Technical-scientific publications</t>
  </si>
  <si>
    <t>8.3</t>
  </si>
  <si>
    <t>Participation in scientific and specialist events</t>
  </si>
  <si>
    <t>8.4</t>
  </si>
  <si>
    <t>Valorisation and commercial exploitation strategy</t>
  </si>
  <si>
    <t>Project management and implementation</t>
  </si>
  <si>
    <t>9.1</t>
  </si>
  <si>
    <t>Technical, administrative and financial management</t>
  </si>
  <si>
    <t>9.2</t>
  </si>
  <si>
    <t>Quality management and indicator monitoring</t>
  </si>
  <si>
    <t>A1</t>
  </si>
  <si>
    <t>A4</t>
  </si>
  <si>
    <t>A5</t>
  </si>
  <si>
    <t>A6</t>
  </si>
  <si>
    <t>A7</t>
  </si>
  <si>
    <t>A8</t>
  </si>
  <si>
    <t>A9</t>
  </si>
  <si>
    <t>Digital Twin and Simulation Licenses</t>
  </si>
  <si>
    <t>Hardware for data processing</t>
  </si>
  <si>
    <t>Trip of one person to two international conferences</t>
  </si>
  <si>
    <t>Hotel for one person, four nights, near of each international conference</t>
  </si>
  <si>
    <t>Open Access Journal</t>
  </si>
  <si>
    <t>A1 State of the art and technological surveillance</t>
  </si>
  <si>
    <t>A4 Digital twin development</t>
  </si>
  <si>
    <t>A5 Integration and validation in industrial environment</t>
  </si>
  <si>
    <t>A6 Digital twin industrial integration</t>
  </si>
  <si>
    <t>A7 Industrial implementation of solutions</t>
  </si>
  <si>
    <t>A8 Promotion and dissemination of the results</t>
  </si>
  <si>
    <t>A9 Project management and implementation</t>
  </si>
  <si>
    <t>Registration of one person in two international conferences (e.g. FAIM2028 and IAMOT 2028)</t>
  </si>
  <si>
    <t>Registration of one person in two international conferences (e.g. FAIM2029 and IAMOT 2029)</t>
  </si>
  <si>
    <t>Rótulos de Linha</t>
  </si>
  <si>
    <t>(em branco)</t>
  </si>
  <si>
    <t>Total Geral</t>
  </si>
  <si>
    <t>Soma de ETI 0
(Ano 2027)</t>
  </si>
  <si>
    <t>Soma de ETI 1
(Ano 2028)</t>
  </si>
  <si>
    <t>Soma de ET2
(Ano 2029)</t>
  </si>
  <si>
    <t>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</si>
</sst>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95462"/>
      <name val="Segoe UI"/>
      <family val="2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charset val="161"/>
    </font>
    <font>
      <b/>
      <sz val="9"/>
      <color indexed="8"/>
      <name val="Arial"/>
      <family val="2"/>
    </font>
    <font>
      <b/>
      <sz val="9"/>
      <color theme="0"/>
      <name val="Arial"/>
      <family val="2"/>
    </font>
    <font>
      <b/>
      <sz val="9"/>
      <color indexed="8"/>
      <name val="Calibri"/>
      <family val="2"/>
    </font>
    <font>
      <b/>
      <sz val="11"/>
      <color theme="0"/>
      <name val="Calibri"/>
      <family val="2"/>
    </font>
    <font>
      <b/>
      <sz val="10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theme="1"/>
      <name val="Calibri"/>
      <family val="2"/>
    </font>
    <font>
      <sz val="10"/>
      <color theme="1"/>
      <name val="Arial Narrow"/>
      <family val="2"/>
    </font>
    <font>
      <sz val="9"/>
      <name val="Calibri"/>
      <family val="2"/>
    </font>
    <font>
      <sz val="8"/>
      <color rgb="FF666666"/>
      <name val="Arial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66FFFF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08080"/>
      </patternFill>
    </fill>
    <fill>
      <patternFill patternType="solid">
        <fgColor rgb="FFB4B2A9"/>
      </patternFill>
    </fill>
    <fill>
      <patternFill patternType="solid">
        <fgColor rgb="FF7B68AE"/>
      </patternFill>
    </fill>
    <fill>
      <patternFill patternType="solid">
        <fgColor rgb="FF2E8B6E"/>
      </patternFill>
    </fill>
    <fill>
      <patternFill patternType="solid">
        <fgColor rgb="FF7B68AE"/>
        <bgColor indexed="64"/>
      </patternFill>
    </fill>
    <fill>
      <patternFill patternType="solid">
        <fgColor rgb="FFCECBF6"/>
      </patternFill>
    </fill>
    <fill>
      <patternFill patternType="solid">
        <fgColor rgb="FF2E8B6E"/>
        <bgColor indexed="64"/>
      </patternFill>
    </fill>
    <fill>
      <patternFill patternType="solid">
        <fgColor rgb="FF9FE1CB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EE2E6"/>
      </left>
      <right/>
      <top style="medium">
        <color rgb="FFDEE2E6"/>
      </top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medium">
        <color rgb="FFDEE2E6"/>
      </left>
      <right style="medium">
        <color rgb="FFDEE2E6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23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23"/>
      </bottom>
      <diagonal/>
    </border>
    <border>
      <left style="thin">
        <color indexed="64"/>
      </left>
      <right/>
      <top/>
      <bottom style="hair">
        <color indexed="23"/>
      </bottom>
      <diagonal/>
    </border>
    <border>
      <left style="medium">
        <color indexed="64"/>
      </left>
      <right style="thin">
        <color indexed="64"/>
      </right>
      <top style="hair">
        <color indexed="23"/>
      </top>
      <bottom/>
      <diagonal/>
    </border>
    <border>
      <left style="thin">
        <color indexed="64"/>
      </left>
      <right/>
      <top style="hair">
        <color indexed="23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23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23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hair">
        <color rgb="FFEEEEEE"/>
      </bottom>
      <diagonal/>
    </border>
    <border>
      <left style="medium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medium">
        <color indexed="64"/>
      </right>
      <top/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hair">
        <color indexed="2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8" fillId="0" borderId="0"/>
  </cellStyleXfs>
  <cellXfs count="171">
    <xf numFmtId="0" fontId="0" fillId="0" borderId="0" xfId="0"/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0" fontId="0" fillId="0" borderId="1" xfId="1" applyNumberFormat="1" applyFont="1" applyBorder="1"/>
    <xf numFmtId="2" fontId="0" fillId="0" borderId="1" xfId="0" applyNumberFormat="1" applyBorder="1"/>
    <xf numFmtId="0" fontId="2" fillId="2" borderId="4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0" xfId="0" applyAlignment="1">
      <alignment horizontal="center"/>
    </xf>
    <xf numFmtId="0" fontId="0" fillId="4" borderId="1" xfId="0" applyFill="1" applyBorder="1"/>
    <xf numFmtId="0" fontId="5" fillId="4" borderId="1" xfId="0" applyFont="1" applyFill="1" applyBorder="1" applyAlignment="1">
      <alignment horizontal="left"/>
    </xf>
    <xf numFmtId="0" fontId="5" fillId="4" borderId="6" xfId="0" applyFont="1" applyFill="1" applyBorder="1"/>
    <xf numFmtId="0" fontId="5" fillId="4" borderId="5" xfId="0" applyFont="1" applyFill="1" applyBorder="1" applyAlignment="1">
      <alignment horizontal="left"/>
    </xf>
    <xf numFmtId="0" fontId="0" fillId="4" borderId="5" xfId="0" applyFill="1" applyBorder="1"/>
    <xf numFmtId="0" fontId="6" fillId="5" borderId="1" xfId="0" applyFont="1" applyFill="1" applyBorder="1"/>
    <xf numFmtId="0" fontId="6" fillId="5" borderId="6" xfId="0" applyFont="1" applyFill="1" applyBorder="1"/>
    <xf numFmtId="0" fontId="7" fillId="0" borderId="1" xfId="0" applyFont="1" applyBorder="1"/>
    <xf numFmtId="0" fontId="10" fillId="6" borderId="0" xfId="3" applyFont="1" applyFill="1" applyAlignment="1">
      <alignment horizontal="center" vertical="center"/>
    </xf>
    <xf numFmtId="0" fontId="10" fillId="6" borderId="18" xfId="3" applyFont="1" applyFill="1" applyBorder="1" applyAlignment="1">
      <alignment horizontal="center" vertical="center"/>
    </xf>
    <xf numFmtId="0" fontId="10" fillId="6" borderId="19" xfId="3" applyFont="1" applyFill="1" applyBorder="1" applyAlignment="1">
      <alignment horizontal="center" vertical="center"/>
    </xf>
    <xf numFmtId="0" fontId="10" fillId="6" borderId="20" xfId="3" applyFont="1" applyFill="1" applyBorder="1" applyAlignment="1">
      <alignment horizontal="center" vertical="center"/>
    </xf>
    <xf numFmtId="0" fontId="11" fillId="7" borderId="21" xfId="3" applyFont="1" applyFill="1" applyBorder="1" applyAlignment="1">
      <alignment horizontal="center" textRotation="90"/>
    </xf>
    <xf numFmtId="0" fontId="11" fillId="7" borderId="23" xfId="3" applyFont="1" applyFill="1" applyBorder="1" applyAlignment="1">
      <alignment horizontal="center" textRotation="90"/>
    </xf>
    <xf numFmtId="0" fontId="10" fillId="4" borderId="24" xfId="3" applyFont="1" applyFill="1" applyBorder="1" applyAlignment="1">
      <alignment horizontal="center" vertical="center"/>
    </xf>
    <xf numFmtId="0" fontId="10" fillId="4" borderId="25" xfId="3" applyFont="1" applyFill="1" applyBorder="1" applyAlignment="1">
      <alignment horizontal="center" vertical="center"/>
    </xf>
    <xf numFmtId="0" fontId="10" fillId="4" borderId="26" xfId="3" applyFont="1" applyFill="1" applyBorder="1" applyAlignment="1">
      <alignment horizontal="center" vertical="center"/>
    </xf>
    <xf numFmtId="0" fontId="10" fillId="4" borderId="27" xfId="3" applyFont="1" applyFill="1" applyBorder="1" applyAlignment="1">
      <alignment horizontal="center" vertical="center"/>
    </xf>
    <xf numFmtId="0" fontId="10" fillId="4" borderId="28" xfId="3" applyFont="1" applyFill="1" applyBorder="1" applyAlignment="1">
      <alignment horizontal="center" vertical="center"/>
    </xf>
    <xf numFmtId="0" fontId="0" fillId="10" borderId="31" xfId="0" applyFill="1" applyBorder="1"/>
    <xf numFmtId="0" fontId="6" fillId="9" borderId="32" xfId="0" applyFont="1" applyFill="1" applyBorder="1" applyProtection="1">
      <protection locked="0"/>
    </xf>
    <xf numFmtId="0" fontId="6" fillId="9" borderId="33" xfId="0" applyFont="1" applyFill="1" applyBorder="1" applyProtection="1">
      <protection locked="0"/>
    </xf>
    <xf numFmtId="0" fontId="13" fillId="9" borderId="33" xfId="0" applyFont="1" applyFill="1" applyBorder="1" applyProtection="1">
      <protection locked="0"/>
    </xf>
    <xf numFmtId="0" fontId="6" fillId="9" borderId="34" xfId="0" applyFont="1" applyFill="1" applyBorder="1" applyProtection="1">
      <protection locked="0"/>
    </xf>
    <xf numFmtId="0" fontId="6" fillId="9" borderId="35" xfId="0" applyFont="1" applyFill="1" applyBorder="1" applyProtection="1">
      <protection locked="0"/>
    </xf>
    <xf numFmtId="0" fontId="6" fillId="9" borderId="36" xfId="0" applyFont="1" applyFill="1" applyBorder="1" applyProtection="1">
      <protection locked="0"/>
    </xf>
    <xf numFmtId="0" fontId="14" fillId="0" borderId="0" xfId="0" applyFont="1"/>
    <xf numFmtId="0" fontId="6" fillId="9" borderId="39" xfId="0" applyFont="1" applyFill="1" applyBorder="1" applyProtection="1">
      <protection locked="0"/>
    </xf>
    <xf numFmtId="0" fontId="6" fillId="9" borderId="40" xfId="0" applyFont="1" applyFill="1" applyBorder="1" applyProtection="1">
      <protection locked="0"/>
    </xf>
    <xf numFmtId="0" fontId="6" fillId="9" borderId="41" xfId="0" applyFont="1" applyFill="1" applyBorder="1" applyProtection="1">
      <protection locked="0"/>
    </xf>
    <xf numFmtId="0" fontId="6" fillId="9" borderId="42" xfId="0" applyFont="1" applyFill="1" applyBorder="1" applyProtection="1">
      <protection locked="0"/>
    </xf>
    <xf numFmtId="0" fontId="6" fillId="9" borderId="43" xfId="0" applyFont="1" applyFill="1" applyBorder="1" applyProtection="1">
      <protection locked="0"/>
    </xf>
    <xf numFmtId="0" fontId="0" fillId="10" borderId="0" xfId="0" applyFill="1"/>
    <xf numFmtId="0" fontId="15" fillId="0" borderId="0" xfId="0" applyFont="1"/>
    <xf numFmtId="0" fontId="0" fillId="11" borderId="31" xfId="0" applyFill="1" applyBorder="1"/>
    <xf numFmtId="0" fontId="17" fillId="9" borderId="40" xfId="0" applyFont="1" applyFill="1" applyBorder="1" applyAlignment="1" applyProtection="1">
      <alignment horizontal="right"/>
      <protection locked="0"/>
    </xf>
    <xf numFmtId="0" fontId="17" fillId="9" borderId="43" xfId="0" applyFont="1" applyFill="1" applyBorder="1" applyAlignment="1" applyProtection="1">
      <alignment horizontal="right"/>
      <protection locked="0"/>
    </xf>
    <xf numFmtId="0" fontId="13" fillId="9" borderId="40" xfId="0" applyFont="1" applyFill="1" applyBorder="1" applyAlignment="1" applyProtection="1">
      <alignment horizontal="center"/>
      <protection locked="0"/>
    </xf>
    <xf numFmtId="0" fontId="17" fillId="9" borderId="41" xfId="0" applyFont="1" applyFill="1" applyBorder="1" applyAlignment="1" applyProtection="1">
      <alignment horizontal="right"/>
      <protection locked="0"/>
    </xf>
    <xf numFmtId="0" fontId="0" fillId="12" borderId="0" xfId="0" applyFill="1"/>
    <xf numFmtId="0" fontId="17" fillId="0" borderId="40" xfId="0" applyFont="1" applyBorder="1" applyAlignment="1" applyProtection="1">
      <alignment horizontal="right"/>
      <protection locked="0"/>
    </xf>
    <xf numFmtId="0" fontId="17" fillId="0" borderId="43" xfId="0" applyFont="1" applyBorder="1" applyAlignment="1" applyProtection="1">
      <alignment horizontal="right"/>
      <protection locked="0"/>
    </xf>
    <xf numFmtId="0" fontId="17" fillId="0" borderId="39" xfId="0" applyFont="1" applyBorder="1" applyAlignment="1" applyProtection="1">
      <alignment horizontal="right"/>
      <protection locked="0"/>
    </xf>
    <xf numFmtId="0" fontId="6" fillId="0" borderId="40" xfId="0" applyFont="1" applyBorder="1" applyProtection="1">
      <protection locked="0"/>
    </xf>
    <xf numFmtId="0" fontId="17" fillId="0" borderId="41" xfId="0" applyFont="1" applyBorder="1" applyAlignment="1" applyProtection="1">
      <alignment horizontal="right"/>
      <protection locked="0"/>
    </xf>
    <xf numFmtId="0" fontId="17" fillId="0" borderId="42" xfId="0" applyFont="1" applyBorder="1" applyAlignment="1" applyProtection="1">
      <alignment horizontal="right"/>
      <protection locked="0"/>
    </xf>
    <xf numFmtId="0" fontId="0" fillId="13" borderId="0" xfId="0" applyFill="1"/>
    <xf numFmtId="0" fontId="6" fillId="0" borderId="39" xfId="0" applyFont="1" applyBorder="1" applyProtection="1">
      <protection locked="0"/>
    </xf>
    <xf numFmtId="0" fontId="13" fillId="0" borderId="40" xfId="0" applyFont="1" applyBorder="1" applyAlignment="1" applyProtection="1">
      <alignment horizontal="center"/>
      <protection locked="0"/>
    </xf>
    <xf numFmtId="0" fontId="6" fillId="0" borderId="42" xfId="0" applyFont="1" applyBorder="1" applyProtection="1">
      <protection locked="0"/>
    </xf>
    <xf numFmtId="0" fontId="19" fillId="0" borderId="0" xfId="0" applyFont="1"/>
    <xf numFmtId="0" fontId="16" fillId="7" borderId="49" xfId="3" applyFont="1" applyFill="1" applyBorder="1" applyAlignment="1">
      <alignment horizontal="center" vertical="center" wrapText="1"/>
    </xf>
    <xf numFmtId="0" fontId="0" fillId="9" borderId="45" xfId="0" applyFill="1" applyBorder="1" applyAlignment="1">
      <alignment horizontal="center" vertical="center"/>
    </xf>
    <xf numFmtId="0" fontId="0" fillId="9" borderId="46" xfId="0" applyFill="1" applyBorder="1" applyAlignment="1">
      <alignment horizontal="center" vertical="center"/>
    </xf>
    <xf numFmtId="0" fontId="6" fillId="0" borderId="32" xfId="0" applyFont="1" applyBorder="1" applyProtection="1">
      <protection locked="0"/>
    </xf>
    <xf numFmtId="0" fontId="6" fillId="0" borderId="33" xfId="0" applyFont="1" applyBorder="1" applyProtection="1">
      <protection locked="0"/>
    </xf>
    <xf numFmtId="0" fontId="0" fillId="12" borderId="53" xfId="0" applyFill="1" applyBorder="1"/>
    <xf numFmtId="0" fontId="0" fillId="14" borderId="53" xfId="0" applyFill="1" applyBorder="1"/>
    <xf numFmtId="0" fontId="13" fillId="0" borderId="33" xfId="0" applyFont="1" applyBorder="1" applyProtection="1">
      <protection locked="0"/>
    </xf>
    <xf numFmtId="0" fontId="6" fillId="0" borderId="36" xfId="0" applyFont="1" applyBorder="1" applyProtection="1">
      <protection locked="0"/>
    </xf>
    <xf numFmtId="0" fontId="6" fillId="0" borderId="35" xfId="0" applyFont="1" applyBorder="1" applyProtection="1">
      <protection locked="0"/>
    </xf>
    <xf numFmtId="0" fontId="0" fillId="12" borderId="31" xfId="0" applyFill="1" applyBorder="1"/>
    <xf numFmtId="0" fontId="6" fillId="0" borderId="43" xfId="0" applyFont="1" applyBorder="1" applyProtection="1">
      <protection locked="0"/>
    </xf>
    <xf numFmtId="0" fontId="0" fillId="15" borderId="31" xfId="0" applyFill="1" applyBorder="1"/>
    <xf numFmtId="0" fontId="20" fillId="7" borderId="16" xfId="3" applyFont="1" applyFill="1" applyBorder="1" applyAlignment="1">
      <alignment horizontal="center" vertical="top"/>
    </xf>
    <xf numFmtId="0" fontId="16" fillId="7" borderId="56" xfId="3" applyFont="1" applyFill="1" applyBorder="1" applyAlignment="1">
      <alignment horizontal="left" vertical="top" wrapText="1" indent="1"/>
    </xf>
    <xf numFmtId="0" fontId="0" fillId="9" borderId="16" xfId="0" applyFill="1" applyBorder="1"/>
    <xf numFmtId="0" fontId="0" fillId="9" borderId="17" xfId="0" applyFill="1" applyBorder="1"/>
    <xf numFmtId="0" fontId="17" fillId="0" borderId="24" xfId="0" applyFont="1" applyBorder="1" applyAlignment="1" applyProtection="1">
      <alignment horizontal="right"/>
      <protection locked="0"/>
    </xf>
    <xf numFmtId="0" fontId="17" fillId="0" borderId="25" xfId="0" applyFont="1" applyBorder="1" applyAlignment="1" applyProtection="1">
      <alignment horizontal="right"/>
      <protection locked="0"/>
    </xf>
    <xf numFmtId="0" fontId="6" fillId="0" borderId="25" xfId="0" applyFont="1" applyBorder="1" applyProtection="1">
      <protection locked="0"/>
    </xf>
    <xf numFmtId="0" fontId="17" fillId="0" borderId="26" xfId="0" applyFont="1" applyBorder="1" applyAlignment="1" applyProtection="1">
      <alignment horizontal="right"/>
      <protection locked="0"/>
    </xf>
    <xf numFmtId="0" fontId="17" fillId="0" borderId="27" xfId="0" applyFont="1" applyBorder="1" applyAlignment="1" applyProtection="1">
      <alignment horizontal="right"/>
      <protection locked="0"/>
    </xf>
    <xf numFmtId="0" fontId="17" fillId="0" borderId="28" xfId="0" applyFont="1" applyBorder="1" applyAlignment="1" applyProtection="1">
      <alignment horizontal="right"/>
      <protection locked="0"/>
    </xf>
    <xf numFmtId="0" fontId="0" fillId="15" borderId="57" xfId="0" applyFill="1" applyBorder="1"/>
    <xf numFmtId="0" fontId="16" fillId="7" borderId="14" xfId="3" applyFont="1" applyFill="1" applyBorder="1" applyAlignment="1">
      <alignment horizontal="center" vertical="center" wrapText="1"/>
    </xf>
    <xf numFmtId="0" fontId="6" fillId="0" borderId="25" xfId="0" applyFont="1" applyBorder="1" applyAlignment="1" applyProtection="1">
      <alignment horizontal="right"/>
      <protection locked="0"/>
    </xf>
    <xf numFmtId="0" fontId="0" fillId="13" borderId="31" xfId="0" applyFill="1" applyBorder="1"/>
    <xf numFmtId="0" fontId="0" fillId="16" borderId="31" xfId="0" applyFill="1" applyBorder="1"/>
    <xf numFmtId="0" fontId="6" fillId="0" borderId="40" xfId="0" applyFont="1" applyBorder="1"/>
    <xf numFmtId="0" fontId="6" fillId="0" borderId="43" xfId="0" applyFont="1" applyBorder="1"/>
    <xf numFmtId="0" fontId="0" fillId="17" borderId="31" xfId="0" applyFill="1" applyBorder="1"/>
    <xf numFmtId="0" fontId="6" fillId="0" borderId="41" xfId="0" applyFont="1" applyBorder="1"/>
    <xf numFmtId="0" fontId="18" fillId="7" borderId="15" xfId="3" applyFont="1" applyFill="1" applyBorder="1" applyAlignment="1">
      <alignment horizontal="left" vertical="center" wrapText="1"/>
    </xf>
    <xf numFmtId="0" fontId="0" fillId="9" borderId="14" xfId="0" applyFill="1" applyBorder="1" applyAlignment="1">
      <alignment horizontal="center" vertical="center"/>
    </xf>
    <xf numFmtId="0" fontId="0" fillId="9" borderId="61" xfId="0" applyFill="1" applyBorder="1" applyAlignment="1">
      <alignment horizontal="center" vertical="center"/>
    </xf>
    <xf numFmtId="9" fontId="0" fillId="0" borderId="0" xfId="1" applyFont="1"/>
    <xf numFmtId="0" fontId="18" fillId="7" borderId="9" xfId="3" applyFont="1" applyFill="1" applyBorder="1" applyAlignment="1">
      <alignment horizontal="left" vertical="center" wrapText="1"/>
    </xf>
    <xf numFmtId="0" fontId="18" fillId="7" borderId="52" xfId="3" applyFont="1" applyFill="1" applyBorder="1" applyAlignment="1">
      <alignment horizontal="left" vertical="center" wrapText="1"/>
    </xf>
    <xf numFmtId="0" fontId="0" fillId="0" borderId="10" xfId="0" applyBorder="1"/>
    <xf numFmtId="0" fontId="0" fillId="0" borderId="62" xfId="0" applyBorder="1"/>
    <xf numFmtId="0" fontId="18" fillId="7" borderId="29" xfId="3" applyFont="1" applyFill="1" applyBorder="1" applyAlignment="1">
      <alignment horizontal="left" vertical="center" wrapText="1"/>
    </xf>
    <xf numFmtId="0" fontId="0" fillId="0" borderId="63" xfId="0" applyBorder="1"/>
    <xf numFmtId="0" fontId="18" fillId="7" borderId="16" xfId="3" applyFont="1" applyFill="1" applyBorder="1" applyAlignment="1">
      <alignment horizontal="left" vertical="center" wrapText="1"/>
    </xf>
    <xf numFmtId="0" fontId="18" fillId="7" borderId="56" xfId="3" applyFont="1" applyFill="1" applyBorder="1" applyAlignment="1">
      <alignment horizontal="left" vertical="center" wrapText="1"/>
    </xf>
    <xf numFmtId="0" fontId="0" fillId="0" borderId="17" xfId="0" applyBorder="1"/>
    <xf numFmtId="0" fontId="0" fillId="0" borderId="64" xfId="0" applyBorder="1"/>
    <xf numFmtId="0" fontId="18" fillId="7" borderId="0" xfId="3" applyFont="1" applyFill="1" applyAlignment="1">
      <alignment horizontal="left" vertical="center" wrapText="1"/>
    </xf>
    <xf numFmtId="0" fontId="18" fillId="7" borderId="10" xfId="3" applyFont="1" applyFill="1" applyBorder="1" applyAlignment="1">
      <alignment horizontal="left" vertical="center" wrapText="1"/>
    </xf>
    <xf numFmtId="0" fontId="18" fillId="7" borderId="17" xfId="3" applyFont="1" applyFill="1" applyBorder="1" applyAlignment="1">
      <alignment horizontal="left" vertical="center" wrapText="1"/>
    </xf>
    <xf numFmtId="164" fontId="0" fillId="0" borderId="0" xfId="0" applyNumberFormat="1"/>
    <xf numFmtId="164" fontId="0" fillId="19" borderId="0" xfId="0" applyNumberFormat="1" applyFill="1"/>
    <xf numFmtId="1" fontId="0" fillId="0" borderId="0" xfId="0" applyNumberFormat="1"/>
    <xf numFmtId="0" fontId="0" fillId="20" borderId="1" xfId="0" applyFill="1" applyBorder="1"/>
    <xf numFmtId="0" fontId="0" fillId="0" borderId="0" xfId="0" pivotButton="1"/>
    <xf numFmtId="0" fontId="0" fillId="0" borderId="0" xfId="0" applyAlignment="1">
      <alignment horizontal="left"/>
    </xf>
    <xf numFmtId="0" fontId="5" fillId="4" borderId="1" xfId="0" applyFont="1" applyFill="1" applyBorder="1" applyAlignment="1">
      <alignment horizontal="center"/>
    </xf>
    <xf numFmtId="0" fontId="12" fillId="18" borderId="54" xfId="3" applyFont="1" applyFill="1" applyBorder="1" applyAlignment="1">
      <alignment horizontal="left" vertical="center" wrapText="1"/>
    </xf>
    <xf numFmtId="0" fontId="12" fillId="8" borderId="15" xfId="3" applyFont="1" applyFill="1" applyBorder="1" applyAlignment="1">
      <alignment horizontal="left" vertical="center" wrapText="1"/>
    </xf>
    <xf numFmtId="0" fontId="12" fillId="14" borderId="52" xfId="3" applyFont="1" applyFill="1" applyBorder="1" applyAlignment="1">
      <alignment horizontal="left" vertical="center" wrapText="1"/>
    </xf>
    <xf numFmtId="0" fontId="12" fillId="14" borderId="15" xfId="3" applyFont="1" applyFill="1" applyBorder="1" applyAlignment="1">
      <alignment horizontal="left" vertical="center" wrapText="1"/>
    </xf>
    <xf numFmtId="0" fontId="12" fillId="16" borderId="8" xfId="3" applyFont="1" applyFill="1" applyBorder="1" applyAlignment="1">
      <alignment horizontal="left" vertical="center" wrapText="1"/>
    </xf>
    <xf numFmtId="0" fontId="12" fillId="16" borderId="54" xfId="3" applyFont="1" applyFill="1" applyBorder="1" applyAlignment="1">
      <alignment horizontal="left" vertical="center" wrapText="1"/>
    </xf>
    <xf numFmtId="0" fontId="0" fillId="9" borderId="46" xfId="0" applyFill="1" applyBorder="1" applyAlignment="1">
      <alignment horizontal="center" vertical="center"/>
    </xf>
    <xf numFmtId="0" fontId="0" fillId="9" borderId="38" xfId="0" applyFill="1" applyBorder="1" applyAlignment="1">
      <alignment horizontal="center" vertical="center"/>
    </xf>
    <xf numFmtId="0" fontId="21" fillId="7" borderId="49" xfId="3" applyFont="1" applyFill="1" applyBorder="1" applyAlignment="1">
      <alignment horizontal="center" vertical="center"/>
    </xf>
    <xf numFmtId="0" fontId="21" fillId="7" borderId="51" xfId="3" applyFont="1" applyFill="1" applyBorder="1" applyAlignment="1">
      <alignment horizontal="center" vertical="center"/>
    </xf>
    <xf numFmtId="0" fontId="16" fillId="7" borderId="60" xfId="3" applyFont="1" applyFill="1" applyBorder="1" applyAlignment="1">
      <alignment horizontal="left" vertical="center" wrapText="1"/>
    </xf>
    <xf numFmtId="0" fontId="16" fillId="7" borderId="55" xfId="3" applyFont="1" applyFill="1" applyBorder="1" applyAlignment="1">
      <alignment horizontal="left" vertical="center" wrapText="1"/>
    </xf>
    <xf numFmtId="0" fontId="0" fillId="9" borderId="45" xfId="0" applyFill="1" applyBorder="1" applyAlignment="1">
      <alignment horizontal="center" vertical="center"/>
    </xf>
    <xf numFmtId="0" fontId="0" fillId="9" borderId="37" xfId="0" applyFill="1" applyBorder="1" applyAlignment="1">
      <alignment horizontal="center" vertical="center"/>
    </xf>
    <xf numFmtId="0" fontId="12" fillId="18" borderId="8" xfId="3" applyFont="1" applyFill="1" applyBorder="1" applyAlignment="1">
      <alignment horizontal="left" vertical="center" wrapText="1"/>
    </xf>
    <xf numFmtId="0" fontId="12" fillId="18" borderId="7" xfId="3" applyFont="1" applyFill="1" applyBorder="1" applyAlignment="1">
      <alignment horizontal="center" vertical="center" wrapText="1"/>
    </xf>
    <xf numFmtId="0" fontId="12" fillId="18" borderId="58" xfId="3" applyFont="1" applyFill="1" applyBorder="1" applyAlignment="1">
      <alignment horizontal="center" vertical="center" wrapText="1"/>
    </xf>
    <xf numFmtId="0" fontId="12" fillId="18" borderId="59" xfId="3" applyFont="1" applyFill="1" applyBorder="1" applyAlignment="1">
      <alignment horizontal="left" vertical="center" wrapText="1"/>
    </xf>
    <xf numFmtId="0" fontId="0" fillId="9" borderId="7" xfId="0" applyFill="1" applyBorder="1" applyAlignment="1">
      <alignment horizontal="center" vertical="center"/>
    </xf>
    <xf numFmtId="0" fontId="0" fillId="9" borderId="30" xfId="0" applyFill="1" applyBorder="1" applyAlignment="1">
      <alignment horizontal="center" vertical="center"/>
    </xf>
    <xf numFmtId="0" fontId="5" fillId="9" borderId="30" xfId="0" applyFont="1" applyFill="1" applyBorder="1" applyAlignment="1">
      <alignment horizontal="center" vertical="center"/>
    </xf>
    <xf numFmtId="0" fontId="5" fillId="9" borderId="38" xfId="0" applyFont="1" applyFill="1" applyBorder="1" applyAlignment="1">
      <alignment horizontal="center" vertical="center"/>
    </xf>
    <xf numFmtId="0" fontId="12" fillId="16" borderId="7" xfId="3" applyFont="1" applyFill="1" applyBorder="1" applyAlignment="1">
      <alignment horizontal="center" vertical="center" wrapText="1"/>
    </xf>
    <xf numFmtId="0" fontId="12" fillId="16" borderId="58" xfId="3" applyFont="1" applyFill="1" applyBorder="1" applyAlignment="1">
      <alignment horizontal="center" vertical="center" wrapText="1"/>
    </xf>
    <xf numFmtId="0" fontId="12" fillId="16" borderId="59" xfId="3" applyFont="1" applyFill="1" applyBorder="1" applyAlignment="1">
      <alignment horizontal="left" vertical="center" wrapText="1"/>
    </xf>
    <xf numFmtId="0" fontId="5" fillId="9" borderId="7" xfId="0" applyFont="1" applyFill="1" applyBorder="1" applyAlignment="1">
      <alignment horizontal="center" vertical="center"/>
    </xf>
    <xf numFmtId="0" fontId="5" fillId="9" borderId="37" xfId="0" applyFont="1" applyFill="1" applyBorder="1" applyAlignment="1">
      <alignment horizontal="center" vertical="center"/>
    </xf>
    <xf numFmtId="0" fontId="18" fillId="7" borderId="50" xfId="3" applyFont="1" applyFill="1" applyBorder="1" applyAlignment="1">
      <alignment horizontal="left" vertical="center" wrapText="1"/>
    </xf>
    <xf numFmtId="0" fontId="18" fillId="7" borderId="48" xfId="3" applyFont="1" applyFill="1" applyBorder="1" applyAlignment="1">
      <alignment horizontal="left" vertical="center" wrapText="1"/>
    </xf>
    <xf numFmtId="0" fontId="16" fillId="7" borderId="49" xfId="3" applyFont="1" applyFill="1" applyBorder="1" applyAlignment="1">
      <alignment horizontal="center" vertical="center" wrapText="1"/>
    </xf>
    <xf numFmtId="0" fontId="16" fillId="7" borderId="51" xfId="3" applyFont="1" applyFill="1" applyBorder="1" applyAlignment="1">
      <alignment horizontal="center" vertical="center" wrapText="1"/>
    </xf>
    <xf numFmtId="0" fontId="16" fillId="7" borderId="44" xfId="3" applyFont="1" applyFill="1" applyBorder="1" applyAlignment="1">
      <alignment horizontal="center" vertical="center" wrapText="1"/>
    </xf>
    <xf numFmtId="0" fontId="16" fillId="7" borderId="47" xfId="3" applyFont="1" applyFill="1" applyBorder="1" applyAlignment="1">
      <alignment horizontal="center" vertical="center" wrapText="1"/>
    </xf>
    <xf numFmtId="0" fontId="16" fillId="7" borderId="15" xfId="3" applyFont="1" applyFill="1" applyBorder="1" applyAlignment="1">
      <alignment horizontal="left" vertical="center" wrapText="1"/>
    </xf>
    <xf numFmtId="0" fontId="16" fillId="7" borderId="48" xfId="3" applyFont="1" applyFill="1" applyBorder="1" applyAlignment="1">
      <alignment horizontal="left" vertical="center" wrapText="1"/>
    </xf>
    <xf numFmtId="0" fontId="12" fillId="14" borderId="9" xfId="3" applyFont="1" applyFill="1" applyBorder="1" applyAlignment="1">
      <alignment horizontal="center" vertical="center" wrapText="1"/>
    </xf>
    <xf numFmtId="0" fontId="12" fillId="14" borderId="29" xfId="3" applyFont="1" applyFill="1" applyBorder="1" applyAlignment="1">
      <alignment horizontal="center" vertical="center" wrapText="1"/>
    </xf>
    <xf numFmtId="0" fontId="16" fillId="7" borderId="54" xfId="3" applyFont="1" applyFill="1" applyBorder="1" applyAlignment="1">
      <alignment horizontal="left" vertical="center" wrapText="1"/>
    </xf>
    <xf numFmtId="0" fontId="10" fillId="6" borderId="13" xfId="3" applyFont="1" applyFill="1" applyBorder="1" applyAlignment="1">
      <alignment horizontal="center" vertical="center"/>
    </xf>
    <xf numFmtId="0" fontId="10" fillId="6" borderId="11" xfId="3" applyFont="1" applyFill="1" applyBorder="1" applyAlignment="1">
      <alignment horizontal="center" vertical="center"/>
    </xf>
    <xf numFmtId="0" fontId="10" fillId="6" borderId="12" xfId="3" applyFont="1" applyFill="1" applyBorder="1" applyAlignment="1">
      <alignment horizontal="center" vertical="center"/>
    </xf>
    <xf numFmtId="0" fontId="12" fillId="8" borderId="29" xfId="3" applyFont="1" applyFill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 wrapText="1"/>
    </xf>
    <xf numFmtId="0" fontId="9" fillId="0" borderId="21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/>
    </xf>
    <xf numFmtId="0" fontId="9" fillId="0" borderId="15" xfId="3" applyFont="1" applyBorder="1" applyAlignment="1">
      <alignment horizontal="center" vertical="center"/>
    </xf>
    <xf numFmtId="0" fontId="9" fillId="0" borderId="22" xfId="3" applyFont="1" applyBorder="1" applyAlignment="1">
      <alignment horizontal="center" vertical="center"/>
    </xf>
    <xf numFmtId="0" fontId="10" fillId="6" borderId="9" xfId="3" applyFont="1" applyFill="1" applyBorder="1" applyAlignment="1">
      <alignment horizontal="center" vertical="center"/>
    </xf>
    <xf numFmtId="0" fontId="10" fillId="6" borderId="10" xfId="3" applyFont="1" applyFill="1" applyBorder="1" applyAlignment="1">
      <alignment horizontal="center" vertical="center"/>
    </xf>
    <xf numFmtId="0" fontId="10" fillId="6" borderId="16" xfId="3" applyFont="1" applyFill="1" applyBorder="1" applyAlignment="1">
      <alignment horizontal="center" vertical="center"/>
    </xf>
    <xf numFmtId="0" fontId="10" fillId="6" borderId="17" xfId="3" applyFont="1" applyFill="1" applyBorder="1" applyAlignment="1">
      <alignment horizontal="center" vertical="center"/>
    </xf>
  </cellXfs>
  <cellStyles count="4">
    <cellStyle name="Normal" xfId="0" builtinId="0"/>
    <cellStyle name="Normal 2" xfId="2" xr:uid="{231D0775-5D8B-4AF5-91AB-5E1FB86D327C}"/>
    <cellStyle name="Normal_timeline" xfId="3" xr:uid="{E09B9020-63E9-42C3-B731-2A5BEF3E55F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barbas\Programas%20Nacionais\PORTUGAL%202020\Programas%20de%20Atividades%20Conjuntas%20(PAC)\Budget_PAC_Te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s"/>
      <sheetName val="Listas_limites"/>
      <sheetName val="Budget"/>
      <sheetName val="Missões"/>
      <sheetName val="Equipment"/>
      <sheetName val="Contract"/>
      <sheetName val="Research Fellowships"/>
      <sheetName val="Custo_Pessoa.mês_refª"/>
      <sheetName val="Depreciation"/>
      <sheetName val="Goods_and_Services"/>
      <sheetName val="Patent Registration"/>
      <sheetName val="Subcontracts"/>
      <sheetName val="Adaptation of Buildings"/>
      <sheetName val="Componente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ulo Diogo Ferreira" refreshedDate="46141.552399652777" createdVersion="8" refreshedVersion="8" minRefreshableVersion="3" recordCount="96" xr:uid="{CF2A04DC-42C0-482A-9C89-B09EFCD1A5F6}">
  <cacheSource type="worksheet">
    <worksheetSource ref="A1:N97" sheet="Pessoal"/>
  </cacheSource>
  <cacheFields count="14">
    <cacheField name="N.º" numFmtId="0">
      <sharedItems containsNonDate="0" containsString="0" containsBlank="1"/>
    </cacheField>
    <cacheField name="Técnico" numFmtId="0">
      <sharedItems containsBlank="1" count="12">
        <s v="D1 - Operations Management Specialist"/>
        <s v="C1 - Digital Architecture Specialist"/>
        <s v="C2 - Simulation and Digital Twin Specialist"/>
        <s v="C3 - Digital Architeture and Data Infrastructure Specialist"/>
        <s v="C4 - Digital Architeture and Data Infrastructure Specialist"/>
        <s v="D2 - Technology Adoption Specialist"/>
        <s v="D3 - Data Management Specialist"/>
        <s v="D4 - Data Analytics Specialist"/>
        <s v="C5 - Software Development Specialist"/>
        <s v="C6 - Simulation and Digital Twin Specialist"/>
        <s v="D5 - Operations Management and Data Analytics Specialist"/>
        <m/>
      </sharedItems>
    </cacheField>
    <cacheField name="Conteúdo Funcional" numFmtId="0">
      <sharedItems containsNonDate="0" containsString="0" containsBlank="1"/>
    </cacheField>
    <cacheField name="Estab." numFmtId="0">
      <sharedItems containsNonDate="0" containsString="0" containsBlank="1"/>
    </cacheField>
    <cacheField name="Atividade" numFmtId="0">
      <sharedItems containsBlank="1"/>
    </cacheField>
    <cacheField name="ETI 0_x000a_(Ano 2027)" numFmtId="0">
      <sharedItems containsString="0" containsBlank="1" containsNumber="1" minValue="0" maxValue="7"/>
    </cacheField>
    <cacheField name="ETI 1_x000a_(Ano 2028)" numFmtId="0">
      <sharedItems containsString="0" containsBlank="1" containsNumber="1" minValue="0" maxValue="6.9999999999999991"/>
    </cacheField>
    <cacheField name="ET2_x000a_(Ano 2029)" numFmtId="0">
      <sharedItems containsString="0" containsBlank="1" containsNumber="1" minValue="0" maxValue="4.4833333333333334"/>
    </cacheField>
    <cacheField name="ET3_x000a_(Ano 2030)" numFmtId="0">
      <sharedItems containsNonDate="0" containsString="0" containsBlank="1"/>
    </cacheField>
    <cacheField name="Valor_x000a_(Custo Total Pessoal)" numFmtId="2">
      <sharedItems containsString="0" containsBlank="1" containsNumber="1" minValue="0" maxValue="398419.32054909097"/>
    </cacheField>
    <cacheField name="Custo ETI_x000a_(Ano 2027)" numFmtId="2">
      <sharedItems containsString="0" containsBlank="1" containsNumber="1" minValue="0" maxValue="25091.450465454553"/>
    </cacheField>
    <cacheField name="Custo ETI_x000a_(Ano 2028)" numFmtId="2">
      <sharedItems containsString="0" containsBlank="1" containsNumber="1" minValue="0" maxValue="24293.861009090913"/>
    </cacheField>
    <cacheField name="Custo ETI_x000a_(Ano 2029)" numFmtId="2">
      <sharedItems containsString="0" containsBlank="1" containsNumber="1" minValue="0" maxValue="20073.160372363636"/>
    </cacheField>
    <cacheField name="Custo ETI_x000a_(Ano 2030)" numFmtId="2">
      <sharedItems containsString="0" containsBlank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6">
  <r>
    <m/>
    <x v="0"/>
    <m/>
    <m/>
    <m/>
    <m/>
    <m/>
    <m/>
    <m/>
    <n v="0"/>
    <n v="0"/>
    <n v="0"/>
    <n v="0"/>
    <n v="0"/>
  </r>
  <r>
    <m/>
    <x v="1"/>
    <m/>
    <m/>
    <m/>
    <m/>
    <m/>
    <m/>
    <m/>
    <n v="0"/>
    <n v="0"/>
    <n v="0"/>
    <n v="0"/>
    <n v="0"/>
  </r>
  <r>
    <m/>
    <x v="2"/>
    <m/>
    <m/>
    <m/>
    <m/>
    <m/>
    <m/>
    <m/>
    <n v="0"/>
    <n v="0"/>
    <n v="0"/>
    <n v="0"/>
    <n v="0"/>
  </r>
  <r>
    <m/>
    <x v="3"/>
    <m/>
    <m/>
    <m/>
    <m/>
    <m/>
    <m/>
    <m/>
    <n v="0"/>
    <n v="0"/>
    <n v="0"/>
    <n v="0"/>
    <n v="0"/>
  </r>
  <r>
    <m/>
    <x v="4"/>
    <m/>
    <m/>
    <m/>
    <m/>
    <m/>
    <m/>
    <m/>
    <n v="0"/>
    <n v="0"/>
    <n v="0"/>
    <n v="0"/>
    <n v="0"/>
  </r>
  <r>
    <m/>
    <x v="5"/>
    <m/>
    <m/>
    <m/>
    <m/>
    <m/>
    <m/>
    <m/>
    <n v="0"/>
    <n v="0"/>
    <n v="0"/>
    <n v="0"/>
    <n v="0"/>
  </r>
  <r>
    <m/>
    <x v="6"/>
    <m/>
    <m/>
    <m/>
    <m/>
    <m/>
    <m/>
    <m/>
    <n v="0"/>
    <n v="0"/>
    <n v="0"/>
    <n v="0"/>
    <n v="0"/>
  </r>
  <r>
    <m/>
    <x v="7"/>
    <m/>
    <m/>
    <m/>
    <m/>
    <m/>
    <m/>
    <m/>
    <n v="0"/>
    <n v="0"/>
    <n v="0"/>
    <n v="0"/>
    <n v="0"/>
  </r>
  <r>
    <m/>
    <x v="8"/>
    <m/>
    <m/>
    <m/>
    <m/>
    <m/>
    <m/>
    <m/>
    <n v="0"/>
    <n v="0"/>
    <n v="0"/>
    <n v="0"/>
    <n v="0"/>
  </r>
  <r>
    <m/>
    <x v="9"/>
    <m/>
    <m/>
    <m/>
    <m/>
    <m/>
    <m/>
    <m/>
    <n v="0"/>
    <n v="0"/>
    <n v="0"/>
    <n v="0"/>
    <n v="0"/>
  </r>
  <r>
    <m/>
    <x v="10"/>
    <m/>
    <m/>
    <m/>
    <m/>
    <m/>
    <m/>
    <m/>
    <n v="0"/>
    <n v="0"/>
    <n v="0"/>
    <n v="0"/>
    <n v="0"/>
  </r>
  <r>
    <m/>
    <x v="11"/>
    <m/>
    <m/>
    <m/>
    <m/>
    <m/>
    <m/>
    <m/>
    <n v="0"/>
    <n v="0"/>
    <n v="0"/>
    <n v="0"/>
    <n v="0"/>
  </r>
  <r>
    <m/>
    <x v="0"/>
    <m/>
    <m/>
    <s v="A1 State of the art and technological surveillance"/>
    <n v="3"/>
    <m/>
    <m/>
    <m/>
    <n v="73228.490312727285"/>
    <n v="24409.496770909092"/>
    <n v="0"/>
    <n v="0"/>
    <n v="0"/>
  </r>
  <r>
    <m/>
    <x v="1"/>
    <m/>
    <m/>
    <s v="A1 State of the art and technological surveillance"/>
    <n v="1"/>
    <m/>
    <m/>
    <m/>
    <n v="7150.7542527272735"/>
    <n v="7150.7542527272735"/>
    <n v="0"/>
    <n v="0"/>
    <n v="0"/>
  </r>
  <r>
    <m/>
    <x v="2"/>
    <m/>
    <m/>
    <s v="A1 State of the art and technological surveillance"/>
    <n v="1"/>
    <m/>
    <m/>
    <m/>
    <n v="4517.3595218181817"/>
    <n v="4517.3595218181817"/>
    <n v="0"/>
    <n v="0"/>
    <n v="0"/>
  </r>
  <r>
    <m/>
    <x v="3"/>
    <m/>
    <m/>
    <s v="A1 State of the art and technological surveillance"/>
    <n v="1"/>
    <m/>
    <m/>
    <m/>
    <n v="2951.3191400000001"/>
    <n v="2951.3191400000001"/>
    <n v="0"/>
    <n v="0"/>
    <n v="0"/>
  </r>
  <r>
    <m/>
    <x v="4"/>
    <m/>
    <m/>
    <s v="A1 State of the art and technological surveillance"/>
    <n v="1"/>
    <m/>
    <m/>
    <m/>
    <n v="6272.8626163636363"/>
    <n v="6272.8626163636363"/>
    <n v="0"/>
    <n v="0"/>
    <n v="0"/>
  </r>
  <r>
    <m/>
    <x v="5"/>
    <m/>
    <m/>
    <s v="A1 State of the art and technological surveillance"/>
    <n v="3"/>
    <m/>
    <m/>
    <m/>
    <n v="47534.18979272728"/>
    <n v="15844.729930909092"/>
    <n v="0"/>
    <n v="0"/>
    <n v="0"/>
  </r>
  <r>
    <m/>
    <x v="6"/>
    <m/>
    <m/>
    <s v="A1 State of the art and technological surveillance"/>
    <n v="3"/>
    <m/>
    <m/>
    <m/>
    <n v="56527.349072727273"/>
    <n v="18842.449690909092"/>
    <n v="0"/>
    <n v="0"/>
    <n v="0"/>
  </r>
  <r>
    <m/>
    <x v="7"/>
    <m/>
    <m/>
    <s v="A1 State of the art and technological surveillance"/>
    <n v="1"/>
    <m/>
    <m/>
    <m/>
    <n v="6566.2870000000003"/>
    <n v="6566.2870000000003"/>
    <n v="0"/>
    <n v="0"/>
    <n v="0"/>
  </r>
  <r>
    <m/>
    <x v="8"/>
    <m/>
    <m/>
    <s v="A1 State of the art and technological surveillance"/>
    <n v="1"/>
    <m/>
    <m/>
    <m/>
    <n v="3470.5515727272737"/>
    <n v="3470.5515727272737"/>
    <n v="0"/>
    <n v="0"/>
    <n v="0"/>
  </r>
  <r>
    <m/>
    <x v="9"/>
    <m/>
    <m/>
    <s v="A1 State of the art and technological surveillance"/>
    <n v="1"/>
    <m/>
    <m/>
    <m/>
    <n v="2820.7716727272727"/>
    <n v="2820.7716727272727"/>
    <n v="0"/>
    <n v="0"/>
    <n v="0"/>
  </r>
  <r>
    <m/>
    <x v="10"/>
    <m/>
    <m/>
    <s v="A1 State of the art and technological surveillance"/>
    <n v="1"/>
    <m/>
    <m/>
    <m/>
    <n v="5995.2994309090918"/>
    <n v="5995.2994309090918"/>
    <n v="0"/>
    <n v="0"/>
    <n v="0"/>
  </r>
  <r>
    <m/>
    <x v="11"/>
    <m/>
    <m/>
    <m/>
    <m/>
    <m/>
    <m/>
    <m/>
    <n v="0"/>
    <n v="0"/>
    <n v="0"/>
    <n v="0"/>
    <n v="0"/>
  </r>
  <r>
    <m/>
    <x v="0"/>
    <m/>
    <m/>
    <s v="A4 Digital twin development"/>
    <n v="0"/>
    <n v="1"/>
    <n v="0.4"/>
    <m/>
    <n v="0"/>
    <n v="0"/>
    <n v="8136.4989236363645"/>
    <n v="3254.5995694545459"/>
    <n v="0"/>
  </r>
  <r>
    <m/>
    <x v="1"/>
    <m/>
    <m/>
    <s v="A4 Digital twin development"/>
    <n v="3"/>
    <n v="2"/>
    <n v="0.8"/>
    <m/>
    <n v="124423.12399745455"/>
    <n v="21452.26275818182"/>
    <n v="14301.508505454547"/>
    <n v="5720.6034021818195"/>
    <n v="0"/>
  </r>
  <r>
    <m/>
    <x v="2"/>
    <m/>
    <m/>
    <s v="A4 Digital twin development"/>
    <n v="4.0000000000000009"/>
    <n v="3"/>
    <n v="1.2"/>
    <m/>
    <n v="148169.39231563642"/>
    <n v="18069.438087272731"/>
    <n v="13552.078565454545"/>
    <n v="5420.8314261818177"/>
    <n v="0"/>
  </r>
  <r>
    <m/>
    <x v="3"/>
    <m/>
    <m/>
    <s v="A4 Digital twin development"/>
    <n v="4.0000000000000009"/>
    <n v="3"/>
    <n v="1.2"/>
    <m/>
    <n v="96803.267792000028"/>
    <n v="11805.276560000002"/>
    <n v="8853.9574200000006"/>
    <n v="3541.5829680000002"/>
    <n v="0"/>
  </r>
  <r>
    <m/>
    <x v="4"/>
    <m/>
    <m/>
    <s v="A4 Digital twin development"/>
    <n v="4.0000000000000009"/>
    <n v="3"/>
    <n v="1.2"/>
    <m/>
    <n v="205749.89381672736"/>
    <n v="25091.450465454553"/>
    <n v="18818.587849090909"/>
    <n v="7527.4351396363636"/>
    <n v="0"/>
  </r>
  <r>
    <m/>
    <x v="5"/>
    <m/>
    <m/>
    <s v="A4 Digital twin development"/>
    <n v="0"/>
    <n v="1"/>
    <n v="0.4"/>
    <m/>
    <n v="0"/>
    <n v="0"/>
    <n v="5281.5766436363638"/>
    <n v="2112.6306574545456"/>
    <n v="0"/>
  </r>
  <r>
    <m/>
    <x v="6"/>
    <m/>
    <m/>
    <s v="A4 Digital twin development"/>
    <n v="0"/>
    <n v="1"/>
    <n v="0.4"/>
    <m/>
    <n v="0"/>
    <n v="0"/>
    <n v="6280.8165636363638"/>
    <n v="2512.3266254545456"/>
    <n v="0"/>
  </r>
  <r>
    <m/>
    <x v="7"/>
    <m/>
    <m/>
    <s v="A4 Digital twin development"/>
    <n v="3"/>
    <n v="2"/>
    <n v="0.8"/>
    <m/>
    <n v="114253.39380000001"/>
    <n v="19698.861000000001"/>
    <n v="13132.574000000001"/>
    <n v="5253.0296000000008"/>
    <n v="0"/>
  </r>
  <r>
    <m/>
    <x v="8"/>
    <m/>
    <m/>
    <s v="A4 Digital twin development"/>
    <n v="7"/>
    <n v="6.9999999999999991"/>
    <n v="2.4"/>
    <m/>
    <n v="398419.32054909097"/>
    <n v="24293.861009090917"/>
    <n v="24293.861009090913"/>
    <n v="8329.3237745454571"/>
    <n v="0"/>
  </r>
  <r>
    <m/>
    <x v="9"/>
    <m/>
    <m/>
    <s v="A4 Digital twin development"/>
    <n v="7"/>
    <n v="6.9999999999999991"/>
    <n v="2.4"/>
    <m/>
    <n v="323824.5880290909"/>
    <n v="19745.401709090911"/>
    <n v="19745.401709090907"/>
    <n v="6769.852014545454"/>
    <n v="0"/>
  </r>
  <r>
    <m/>
    <x v="10"/>
    <m/>
    <m/>
    <s v="A4 Digital twin development"/>
    <n v="1.5"/>
    <n v="1.5"/>
    <n v="0.4"/>
    <m/>
    <n v="30576.027097636364"/>
    <n v="8992.9491463636368"/>
    <n v="8992.9491463636368"/>
    <n v="2398.1197723636369"/>
    <n v="0"/>
  </r>
  <r>
    <m/>
    <x v="11"/>
    <m/>
    <m/>
    <m/>
    <m/>
    <m/>
    <m/>
    <m/>
    <n v="0"/>
    <n v="0"/>
    <n v="0"/>
    <n v="0"/>
    <n v="0"/>
  </r>
  <r>
    <m/>
    <x v="0"/>
    <m/>
    <m/>
    <s v="A5 Integration and validation in industrial environment"/>
    <m/>
    <n v="0"/>
    <n v="0"/>
    <m/>
    <n v="0"/>
    <n v="0"/>
    <n v="0"/>
    <n v="0"/>
    <n v="0"/>
  </r>
  <r>
    <m/>
    <x v="1"/>
    <m/>
    <m/>
    <s v="A5 Integration and validation in industrial environment"/>
    <m/>
    <n v="1.0000000000000002"/>
    <n v="1.4"/>
    <m/>
    <n v="0"/>
    <n v="0"/>
    <n v="7150.7542527272753"/>
    <n v="10011.055953818182"/>
    <n v="0"/>
  </r>
  <r>
    <m/>
    <x v="2"/>
    <m/>
    <m/>
    <s v="A5 Integration and validation in industrial environment"/>
    <m/>
    <n v="1.0000000000000002"/>
    <n v="3.1999999999999997"/>
    <m/>
    <n v="0"/>
    <n v="0"/>
    <n v="4517.3595218181827"/>
    <n v="14455.550469818181"/>
    <n v="0"/>
  </r>
  <r>
    <m/>
    <x v="3"/>
    <m/>
    <m/>
    <s v="A5 Integration and validation in industrial environment"/>
    <m/>
    <n v="1.0000000000000002"/>
    <n v="1.9999999999999998"/>
    <m/>
    <n v="0"/>
    <n v="0"/>
    <n v="2951.3191400000005"/>
    <n v="5902.6382799999992"/>
    <n v="0"/>
  </r>
  <r>
    <m/>
    <x v="4"/>
    <m/>
    <m/>
    <s v="A5 Integration and validation in industrial environment"/>
    <m/>
    <n v="1.0000000000000002"/>
    <n v="3.1999999999999997"/>
    <m/>
    <n v="0"/>
    <n v="0"/>
    <n v="6272.8626163636382"/>
    <n v="20073.160372363636"/>
    <n v="0"/>
  </r>
  <r>
    <m/>
    <x v="5"/>
    <m/>
    <m/>
    <s v="A5 Integration and validation in industrial environment"/>
    <m/>
    <n v="0"/>
    <n v="0"/>
    <m/>
    <n v="0"/>
    <n v="0"/>
    <n v="0"/>
    <n v="0"/>
    <n v="0"/>
  </r>
  <r>
    <m/>
    <x v="6"/>
    <m/>
    <m/>
    <s v="A5 Integration and validation in industrial environment"/>
    <m/>
    <n v="0"/>
    <n v="0"/>
    <m/>
    <n v="0"/>
    <n v="0"/>
    <n v="0"/>
    <n v="0"/>
    <n v="0"/>
  </r>
  <r>
    <m/>
    <x v="7"/>
    <m/>
    <m/>
    <s v="A5 Integration and validation in industrial environment"/>
    <m/>
    <n v="1.0000000000000002"/>
    <n v="0"/>
    <m/>
    <n v="0"/>
    <n v="0"/>
    <n v="6566.2870000000021"/>
    <n v="0"/>
    <n v="0"/>
  </r>
  <r>
    <m/>
    <x v="8"/>
    <m/>
    <m/>
    <s v="A5 Integration and validation in industrial environment"/>
    <m/>
    <n v="0"/>
    <n v="0"/>
    <m/>
    <n v="0"/>
    <n v="0"/>
    <n v="0"/>
    <n v="0"/>
    <n v="0"/>
  </r>
  <r>
    <m/>
    <x v="9"/>
    <m/>
    <m/>
    <s v="A5 Integration and validation in industrial environment"/>
    <m/>
    <n v="0"/>
    <n v="0"/>
    <m/>
    <n v="0"/>
    <n v="0"/>
    <n v="0"/>
    <n v="0"/>
    <n v="0"/>
  </r>
  <r>
    <m/>
    <x v="10"/>
    <m/>
    <m/>
    <s v="A5 Integration and validation in industrial environment"/>
    <m/>
    <n v="0"/>
    <n v="0"/>
    <m/>
    <n v="0"/>
    <n v="0"/>
    <n v="0"/>
    <n v="0"/>
    <n v="0"/>
  </r>
  <r>
    <m/>
    <x v="11"/>
    <m/>
    <m/>
    <m/>
    <m/>
    <m/>
    <m/>
    <m/>
    <n v="0"/>
    <n v="0"/>
    <n v="0"/>
    <n v="0"/>
    <n v="0"/>
  </r>
  <r>
    <m/>
    <x v="0"/>
    <m/>
    <m/>
    <s v="A6 Digital twin industrial integration"/>
    <m/>
    <n v="0.50000000000000011"/>
    <n v="0.6"/>
    <m/>
    <n v="0"/>
    <n v="0"/>
    <n v="4068.2494618181831"/>
    <n v="4881.8993541818181"/>
    <n v="0"/>
  </r>
  <r>
    <m/>
    <x v="1"/>
    <m/>
    <m/>
    <s v="A6 Digital twin industrial integration"/>
    <m/>
    <n v="0.50000000000000011"/>
    <n v="0.6"/>
    <m/>
    <n v="0"/>
    <n v="0"/>
    <n v="3575.3771263636377"/>
    <n v="4290.4525516363638"/>
    <n v="0"/>
  </r>
  <r>
    <m/>
    <x v="2"/>
    <m/>
    <m/>
    <s v="A6 Digital twin industrial integration"/>
    <m/>
    <n v="0.50000000000000011"/>
    <n v="0.6"/>
    <m/>
    <n v="0"/>
    <n v="0"/>
    <n v="2258.6797609090913"/>
    <n v="2710.4157130909089"/>
    <n v="0"/>
  </r>
  <r>
    <m/>
    <x v="3"/>
    <m/>
    <m/>
    <s v="A6 Digital twin industrial integration"/>
    <m/>
    <n v="0.50000000000000011"/>
    <n v="0.6"/>
    <m/>
    <n v="0"/>
    <n v="0"/>
    <n v="1475.6595700000003"/>
    <n v="1770.7914840000001"/>
    <n v="0"/>
  </r>
  <r>
    <m/>
    <x v="4"/>
    <m/>
    <m/>
    <s v="A6 Digital twin industrial integration"/>
    <m/>
    <n v="0.50000000000000011"/>
    <n v="0.6"/>
    <m/>
    <n v="0"/>
    <n v="0"/>
    <n v="3136.4313081818191"/>
    <n v="3763.7175698181818"/>
    <n v="0"/>
  </r>
  <r>
    <m/>
    <x v="5"/>
    <m/>
    <m/>
    <s v="A6 Digital twin industrial integration"/>
    <m/>
    <n v="0.50000000000000011"/>
    <n v="0.4"/>
    <m/>
    <n v="0"/>
    <n v="0"/>
    <n v="2640.7883218181823"/>
    <n v="2112.6306574545456"/>
    <n v="0"/>
  </r>
  <r>
    <m/>
    <x v="6"/>
    <m/>
    <m/>
    <s v="A6 Digital twin industrial integration"/>
    <m/>
    <n v="0.50000000000000011"/>
    <n v="0.4"/>
    <m/>
    <n v="0"/>
    <n v="0"/>
    <n v="3140.4082818181828"/>
    <n v="2512.3266254545456"/>
    <n v="0"/>
  </r>
  <r>
    <m/>
    <x v="7"/>
    <m/>
    <m/>
    <s v="A6 Digital twin industrial integration"/>
    <m/>
    <n v="0"/>
    <n v="0"/>
    <m/>
    <n v="0"/>
    <n v="0"/>
    <n v="0"/>
    <n v="0"/>
    <n v="0"/>
  </r>
  <r>
    <m/>
    <x v="8"/>
    <m/>
    <m/>
    <s v="A6 Digital twin industrial integration"/>
    <m/>
    <n v="0.50000000000000011"/>
    <n v="4.4833333333333334"/>
    <m/>
    <n v="0"/>
    <n v="0"/>
    <n v="1735.2757863636373"/>
    <n v="15559.639551060611"/>
    <n v="0"/>
  </r>
  <r>
    <m/>
    <x v="9"/>
    <m/>
    <m/>
    <s v="A6 Digital twin industrial integration"/>
    <m/>
    <n v="0.50000000000000011"/>
    <n v="4.4833333333333334"/>
    <m/>
    <n v="0"/>
    <n v="0"/>
    <n v="1410.3858363636366"/>
    <n v="12646.459666060606"/>
    <n v="0"/>
  </r>
  <r>
    <m/>
    <x v="10"/>
    <m/>
    <m/>
    <s v="A6 Digital twin industrial integration"/>
    <m/>
    <n v="0"/>
    <n v="1.0857142857142859"/>
    <m/>
    <n v="0"/>
    <n v="0"/>
    <n v="0"/>
    <n v="6509.182239272729"/>
    <n v="0"/>
  </r>
  <r>
    <m/>
    <x v="11"/>
    <m/>
    <m/>
    <m/>
    <m/>
    <m/>
    <m/>
    <m/>
    <n v="0"/>
    <n v="0"/>
    <n v="0"/>
    <n v="0"/>
    <n v="0"/>
  </r>
  <r>
    <m/>
    <x v="0"/>
    <m/>
    <m/>
    <s v="A7 Industrial implementation of solutions"/>
    <m/>
    <n v="0.49999999999999989"/>
    <n v="0.99999999999999989"/>
    <m/>
    <n v="0"/>
    <n v="0"/>
    <n v="4068.2494618181813"/>
    <n v="8136.4989236363635"/>
    <n v="0"/>
  </r>
  <r>
    <m/>
    <x v="1"/>
    <m/>
    <m/>
    <s v="A7 Industrial implementation of solutions"/>
    <m/>
    <n v="0.49999999999999989"/>
    <n v="1.2"/>
    <m/>
    <n v="0"/>
    <n v="0"/>
    <n v="3575.3771263636359"/>
    <n v="8580.9051032727275"/>
    <n v="0"/>
  </r>
  <r>
    <m/>
    <x v="2"/>
    <m/>
    <m/>
    <s v="A7 Industrial implementation of solutions"/>
    <m/>
    <n v="0"/>
    <n v="0"/>
    <m/>
    <n v="0"/>
    <n v="0"/>
    <n v="0"/>
    <n v="0"/>
    <n v="0"/>
  </r>
  <r>
    <m/>
    <x v="3"/>
    <m/>
    <m/>
    <s v="A7 Industrial implementation of solutions"/>
    <m/>
    <n v="0.49999999999999989"/>
    <n v="1.2"/>
    <m/>
    <n v="0"/>
    <n v="0"/>
    <n v="1475.6595699999998"/>
    <n v="3541.5829680000002"/>
    <n v="0"/>
  </r>
  <r>
    <m/>
    <x v="4"/>
    <m/>
    <m/>
    <s v="A7 Industrial implementation of solutions"/>
    <m/>
    <n v="0"/>
    <n v="0"/>
    <m/>
    <n v="0"/>
    <n v="0"/>
    <n v="0"/>
    <n v="0"/>
    <n v="0"/>
  </r>
  <r>
    <m/>
    <x v="5"/>
    <m/>
    <m/>
    <s v="A7 Industrial implementation of solutions"/>
    <m/>
    <n v="0.49999999999999989"/>
    <n v="1.2"/>
    <m/>
    <n v="0"/>
    <n v="0"/>
    <n v="2640.7883218181814"/>
    <n v="6337.8919723636363"/>
    <n v="0"/>
  </r>
  <r>
    <m/>
    <x v="6"/>
    <m/>
    <m/>
    <s v="A7 Industrial implementation of solutions"/>
    <m/>
    <n v="0.49999999999999989"/>
    <n v="1.2"/>
    <m/>
    <n v="0"/>
    <n v="0"/>
    <n v="3140.408281818181"/>
    <n v="7536.9798763636363"/>
    <n v="0"/>
  </r>
  <r>
    <m/>
    <x v="7"/>
    <m/>
    <m/>
    <s v="A7 Industrial implementation of solutions"/>
    <m/>
    <n v="0"/>
    <n v="2.2000000000000002"/>
    <m/>
    <n v="0"/>
    <n v="0"/>
    <n v="0"/>
    <n v="14445.831400000001"/>
    <n v="0"/>
  </r>
  <r>
    <m/>
    <x v="8"/>
    <m/>
    <m/>
    <s v="A7 Industrial implementation of solutions"/>
    <m/>
    <n v="0.49999999999999989"/>
    <n v="1.2"/>
    <m/>
    <n v="0"/>
    <n v="0"/>
    <n v="1735.2757863636364"/>
    <n v="4164.6618872727286"/>
    <n v="0"/>
  </r>
  <r>
    <m/>
    <x v="9"/>
    <m/>
    <m/>
    <s v="A7 Industrial implementation of solutions"/>
    <m/>
    <n v="0.49999999999999989"/>
    <n v="1.2"/>
    <m/>
    <n v="0"/>
    <n v="0"/>
    <n v="1410.3858363636361"/>
    <n v="3384.926007272727"/>
    <n v="0"/>
  </r>
  <r>
    <m/>
    <x v="10"/>
    <m/>
    <m/>
    <s v="A7 Industrial implementation of solutions"/>
    <m/>
    <n v="0"/>
    <n v="0"/>
    <m/>
    <n v="0"/>
    <n v="0"/>
    <n v="0"/>
    <n v="0"/>
    <n v="0"/>
  </r>
  <r>
    <m/>
    <x v="11"/>
    <m/>
    <m/>
    <m/>
    <m/>
    <m/>
    <m/>
    <m/>
    <n v="0"/>
    <n v="0"/>
    <n v="0"/>
    <n v="0"/>
    <n v="0"/>
  </r>
  <r>
    <m/>
    <x v="0"/>
    <m/>
    <m/>
    <s v="A8 Promotion and dissemination of the results"/>
    <m/>
    <n v="1"/>
    <n v="1"/>
    <m/>
    <n v="0"/>
    <n v="0"/>
    <n v="8136.4989236363645"/>
    <n v="8136.4989236363645"/>
    <n v="0"/>
  </r>
  <r>
    <m/>
    <x v="1"/>
    <m/>
    <m/>
    <s v="A8 Promotion and dissemination of the results"/>
    <m/>
    <n v="0"/>
    <n v="0"/>
    <m/>
    <n v="0"/>
    <n v="0"/>
    <n v="0"/>
    <n v="0"/>
    <n v="0"/>
  </r>
  <r>
    <m/>
    <x v="2"/>
    <m/>
    <m/>
    <s v="A8 Promotion and dissemination of the results"/>
    <m/>
    <n v="0.5"/>
    <n v="0"/>
    <m/>
    <n v="0"/>
    <n v="0"/>
    <n v="2258.6797609090909"/>
    <n v="0"/>
    <n v="0"/>
  </r>
  <r>
    <m/>
    <x v="3"/>
    <m/>
    <m/>
    <s v="A8 Promotion and dissemination of the results"/>
    <m/>
    <n v="0"/>
    <n v="0"/>
    <m/>
    <n v="0"/>
    <n v="0"/>
    <n v="0"/>
    <n v="0"/>
    <n v="0"/>
  </r>
  <r>
    <m/>
    <x v="4"/>
    <m/>
    <m/>
    <s v="A8 Promotion and dissemination of the results"/>
    <m/>
    <n v="0.5"/>
    <n v="0"/>
    <m/>
    <n v="0"/>
    <n v="0"/>
    <n v="3136.4313081818182"/>
    <n v="0"/>
    <n v="0"/>
  </r>
  <r>
    <m/>
    <x v="5"/>
    <m/>
    <m/>
    <s v="A8 Promotion and dissemination of the results"/>
    <m/>
    <n v="1"/>
    <n v="1"/>
    <m/>
    <n v="0"/>
    <n v="0"/>
    <n v="5281.5766436363638"/>
    <n v="5281.5766436363638"/>
    <n v="0"/>
  </r>
  <r>
    <m/>
    <x v="6"/>
    <m/>
    <m/>
    <s v="A8 Promotion and dissemination of the results"/>
    <m/>
    <n v="1"/>
    <n v="1"/>
    <m/>
    <n v="0"/>
    <n v="0"/>
    <n v="6280.8165636363638"/>
    <n v="6280.8165636363638"/>
    <n v="0"/>
  </r>
  <r>
    <m/>
    <x v="7"/>
    <m/>
    <m/>
    <s v="A8 Promotion and dissemination of the results"/>
    <m/>
    <n v="1"/>
    <n v="1"/>
    <m/>
    <n v="0"/>
    <n v="0"/>
    <n v="6566.2870000000003"/>
    <n v="6566.2870000000003"/>
    <n v="0"/>
  </r>
  <r>
    <m/>
    <x v="8"/>
    <m/>
    <m/>
    <s v="A8 Promotion and dissemination of the results"/>
    <m/>
    <n v="0"/>
    <n v="0"/>
    <m/>
    <n v="0"/>
    <n v="0"/>
    <n v="0"/>
    <n v="0"/>
    <n v="0"/>
  </r>
  <r>
    <m/>
    <x v="9"/>
    <m/>
    <m/>
    <s v="A8 Promotion and dissemination of the results"/>
    <m/>
    <n v="0"/>
    <n v="0"/>
    <m/>
    <n v="0"/>
    <n v="0"/>
    <n v="0"/>
    <n v="0"/>
    <n v="0"/>
  </r>
  <r>
    <m/>
    <x v="10"/>
    <m/>
    <m/>
    <s v="A8 Promotion and dissemination of the results"/>
    <m/>
    <n v="1"/>
    <n v="1"/>
    <m/>
    <n v="0"/>
    <n v="0"/>
    <n v="5995.2994309090918"/>
    <n v="5995.2994309090918"/>
    <n v="0"/>
  </r>
  <r>
    <m/>
    <x v="11"/>
    <m/>
    <m/>
    <m/>
    <m/>
    <m/>
    <m/>
    <m/>
    <m/>
    <m/>
    <m/>
    <m/>
    <m/>
  </r>
  <r>
    <m/>
    <x v="0"/>
    <m/>
    <m/>
    <s v="A9 Project management and implementation"/>
    <m/>
    <n v="0"/>
    <n v="0"/>
    <m/>
    <n v="0"/>
    <n v="0"/>
    <n v="0"/>
    <n v="0"/>
    <n v="0"/>
  </r>
  <r>
    <m/>
    <x v="1"/>
    <m/>
    <m/>
    <s v="A9 Project management and implementation"/>
    <n v="1"/>
    <n v="1"/>
    <n v="1"/>
    <m/>
    <n v="21452.26275818182"/>
    <n v="7150.7542527272735"/>
    <n v="7150.7542527272735"/>
    <n v="7150.7542527272735"/>
    <n v="0"/>
  </r>
  <r>
    <m/>
    <x v="2"/>
    <m/>
    <m/>
    <s v="A9 Project management and implementation"/>
    <m/>
    <n v="0"/>
    <n v="0"/>
    <m/>
    <n v="0"/>
    <n v="0"/>
    <n v="0"/>
    <n v="0"/>
    <n v="0"/>
  </r>
  <r>
    <m/>
    <x v="3"/>
    <m/>
    <m/>
    <s v="A9 Project management and implementation"/>
    <m/>
    <n v="0"/>
    <n v="0"/>
    <m/>
    <n v="0"/>
    <n v="0"/>
    <n v="0"/>
    <n v="0"/>
    <n v="0"/>
  </r>
  <r>
    <m/>
    <x v="4"/>
    <m/>
    <m/>
    <s v="A9 Project management and implementation"/>
    <m/>
    <n v="0"/>
    <n v="0"/>
    <m/>
    <n v="0"/>
    <n v="0"/>
    <n v="0"/>
    <n v="0"/>
    <n v="0"/>
  </r>
  <r>
    <m/>
    <x v="5"/>
    <m/>
    <m/>
    <s v="A9 Project management and implementation"/>
    <m/>
    <n v="0"/>
    <n v="0"/>
    <m/>
    <n v="0"/>
    <n v="0"/>
    <n v="0"/>
    <n v="0"/>
    <n v="0"/>
  </r>
  <r>
    <m/>
    <x v="6"/>
    <m/>
    <m/>
    <s v="A9 Project management and implementation"/>
    <m/>
    <n v="0"/>
    <n v="0"/>
    <m/>
    <n v="0"/>
    <n v="0"/>
    <n v="0"/>
    <n v="0"/>
    <n v="0"/>
  </r>
  <r>
    <m/>
    <x v="7"/>
    <m/>
    <m/>
    <s v="A9 Project management and implementation"/>
    <m/>
    <n v="0"/>
    <n v="0"/>
    <m/>
    <n v="0"/>
    <n v="0"/>
    <n v="0"/>
    <n v="0"/>
    <n v="0"/>
  </r>
  <r>
    <m/>
    <x v="8"/>
    <m/>
    <m/>
    <s v="A9 Project management and implementation"/>
    <m/>
    <n v="0"/>
    <n v="0"/>
    <m/>
    <n v="0"/>
    <n v="0"/>
    <n v="0"/>
    <n v="0"/>
    <n v="0"/>
  </r>
  <r>
    <m/>
    <x v="9"/>
    <m/>
    <m/>
    <s v="A9 Project management and implementation"/>
    <m/>
    <n v="0"/>
    <n v="0"/>
    <m/>
    <n v="0"/>
    <n v="0"/>
    <n v="0"/>
    <n v="0"/>
    <n v="0"/>
  </r>
  <r>
    <m/>
    <x v="10"/>
    <m/>
    <m/>
    <s v="A9 Project management and implementation"/>
    <m/>
    <n v="0"/>
    <n v="0"/>
    <m/>
    <n v="0"/>
    <n v="0"/>
    <n v="0"/>
    <n v="0"/>
    <n v="0"/>
  </r>
  <r>
    <m/>
    <x v="11"/>
    <m/>
    <m/>
    <m/>
    <m/>
    <m/>
    <m/>
    <m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7A77B7E-4AC5-4873-A00B-D53069DC4D06}" name="Tabela Dinâmica13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D16" firstHeaderRow="0" firstDataRow="1" firstDataCol="1"/>
  <pivotFields count="14">
    <pivotField showAll="0"/>
    <pivotField axis="axisRow" showAll="0">
      <items count="13">
        <item x="1"/>
        <item x="2"/>
        <item x="3"/>
        <item x="4"/>
        <item x="8"/>
        <item x="9"/>
        <item x="0"/>
        <item x="5"/>
        <item x="6"/>
        <item x="7"/>
        <item x="10"/>
        <item x="11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oma de ETI 0_x000a_(Ano 2027)" fld="5" baseField="0" baseItem="0"/>
    <dataField name="Soma de ETI 1_x000a_(Ano 2028)" fld="6" baseField="0" baseItem="0"/>
    <dataField name="Soma de ET2_x000a_(Ano 2029)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D56F4-950E-4EDE-A1D9-17A0FC4875BB}">
  <dimension ref="A1:A21"/>
  <sheetViews>
    <sheetView workbookViewId="0">
      <selection activeCell="A19" sqref="A19"/>
    </sheetView>
  </sheetViews>
  <sheetFormatPr defaultColWidth="8.81640625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3C47C-4DCF-42C3-88C5-83DD2F1970E9}">
  <dimension ref="A1:M20"/>
  <sheetViews>
    <sheetView tabSelected="1" topLeftCell="B1" workbookViewId="0">
      <selection activeCell="H10" sqref="H10:H12"/>
    </sheetView>
  </sheetViews>
  <sheetFormatPr defaultColWidth="8.81640625" defaultRowHeight="14.5" x14ac:dyDescent="0.35"/>
  <cols>
    <col min="2" max="2" width="41.1796875" customWidth="1"/>
    <col min="3" max="3" width="7.54296875" customWidth="1"/>
    <col min="4" max="4" width="12.26953125" customWidth="1"/>
    <col min="5" max="5" width="63.453125" customWidth="1"/>
    <col min="6" max="6" width="21.453125" customWidth="1"/>
    <col min="7" max="7" width="41.1796875" customWidth="1"/>
    <col min="8" max="8" width="17.453125" customWidth="1"/>
    <col min="9" max="10" width="13" customWidth="1"/>
    <col min="11" max="11" width="11.453125" customWidth="1"/>
    <col min="12" max="12" width="11.81640625" customWidth="1"/>
    <col min="13" max="13" width="9.1796875" customWidth="1"/>
  </cols>
  <sheetData>
    <row r="1" spans="1:13" ht="41.25" customHeight="1" x14ac:dyDescent="0.35">
      <c r="A1" s="5" t="s">
        <v>21</v>
      </c>
      <c r="B1" s="5" t="s">
        <v>22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6" t="s">
        <v>32</v>
      </c>
      <c r="M1" s="9" t="s">
        <v>33</v>
      </c>
    </row>
    <row r="2" spans="1:13" x14ac:dyDescent="0.35">
      <c r="A2" s="4"/>
      <c r="B2" s="17"/>
      <c r="C2" s="4" t="s">
        <v>35</v>
      </c>
      <c r="D2" s="12"/>
      <c r="E2" s="4" t="s">
        <v>36</v>
      </c>
      <c r="F2" s="4" t="s">
        <v>37</v>
      </c>
      <c r="G2" s="4" t="s">
        <v>38</v>
      </c>
      <c r="H2" s="115">
        <v>5227.28</v>
      </c>
      <c r="I2" s="4">
        <f>IF(G2="Bolseiro",158.99,0)</f>
        <v>0</v>
      </c>
      <c r="J2" s="4">
        <f>IF(G2="Bolseiro",68.65,0)</f>
        <v>0</v>
      </c>
      <c r="K2" s="7">
        <f>IF(G2="Bolseiro",0,22.3%)</f>
        <v>0.223</v>
      </c>
      <c r="L2" s="4"/>
      <c r="M2" s="12">
        <f>IF(G2="Bolseiro",(H2+I2+J2)*12/11,H2*(1+K2)*14/11)</f>
        <v>8136.4989236363645</v>
      </c>
    </row>
    <row r="3" spans="1:13" x14ac:dyDescent="0.35">
      <c r="A3" s="4"/>
      <c r="B3" s="18"/>
      <c r="C3" s="4" t="s">
        <v>35</v>
      </c>
      <c r="D3" s="12"/>
      <c r="E3" s="4" t="s">
        <v>40</v>
      </c>
      <c r="F3" s="4" t="s">
        <v>41</v>
      </c>
      <c r="G3" s="4" t="s">
        <v>42</v>
      </c>
      <c r="H3" s="115">
        <v>4593.99</v>
      </c>
      <c r="I3" s="4">
        <f t="shared" ref="I3:I20" si="0">IF(G3="Bolseiro",158.99,0)</f>
        <v>0</v>
      </c>
      <c r="J3" s="4">
        <f t="shared" ref="J3:J20" si="1">IF(G3="Bolseiro",68.65,0)</f>
        <v>0</v>
      </c>
      <c r="K3" s="7">
        <f t="shared" ref="K3:K20" si="2">IF(G3="Bolseiro",0,22.3%)</f>
        <v>0.223</v>
      </c>
      <c r="L3" s="4" t="s">
        <v>280</v>
      </c>
      <c r="M3" s="12">
        <f t="shared" ref="M3:M20" si="3">IF(G3="Bolseiro",(H3+I3+J3)*12/11,H3*(1+K3)*14/11)</f>
        <v>7150.7542527272735</v>
      </c>
    </row>
    <row r="4" spans="1:13" x14ac:dyDescent="0.35">
      <c r="A4" s="4"/>
      <c r="B4" s="18"/>
      <c r="C4" s="4" t="s">
        <v>35</v>
      </c>
      <c r="D4" s="12"/>
      <c r="E4" s="4" t="s">
        <v>44</v>
      </c>
      <c r="F4" s="4" t="s">
        <v>45</v>
      </c>
      <c r="G4" s="4" t="s">
        <v>42</v>
      </c>
      <c r="H4" s="115">
        <v>2902.17</v>
      </c>
      <c r="I4" s="4">
        <f t="shared" si="0"/>
        <v>0</v>
      </c>
      <c r="J4" s="4">
        <f t="shared" si="1"/>
        <v>0</v>
      </c>
      <c r="K4" s="7">
        <f t="shared" si="2"/>
        <v>0.223</v>
      </c>
      <c r="L4" s="4"/>
      <c r="M4" s="12">
        <f t="shared" si="3"/>
        <v>4517.3595218181817</v>
      </c>
    </row>
    <row r="5" spans="1:13" x14ac:dyDescent="0.35">
      <c r="A5" s="4"/>
      <c r="B5" s="18"/>
      <c r="C5" s="4" t="s">
        <v>35</v>
      </c>
      <c r="D5" s="12"/>
      <c r="E5" s="4" t="s">
        <v>47</v>
      </c>
      <c r="F5" s="4" t="s">
        <v>45</v>
      </c>
      <c r="G5" s="4" t="s">
        <v>42</v>
      </c>
      <c r="H5" s="115">
        <v>1896.07</v>
      </c>
      <c r="I5" s="4">
        <f t="shared" si="0"/>
        <v>0</v>
      </c>
      <c r="J5" s="4">
        <f t="shared" si="1"/>
        <v>0</v>
      </c>
      <c r="K5" s="7">
        <f t="shared" si="2"/>
        <v>0.223</v>
      </c>
      <c r="L5" s="4"/>
      <c r="M5" s="12">
        <f t="shared" si="3"/>
        <v>2951.3191400000001</v>
      </c>
    </row>
    <row r="6" spans="1:13" x14ac:dyDescent="0.35">
      <c r="A6" s="4"/>
      <c r="B6" s="18"/>
      <c r="C6" s="4" t="s">
        <v>35</v>
      </c>
      <c r="D6" s="12"/>
      <c r="E6" s="4" t="s">
        <v>49</v>
      </c>
      <c r="F6" s="4" t="s">
        <v>45</v>
      </c>
      <c r="G6" s="4" t="s">
        <v>42</v>
      </c>
      <c r="H6" s="115">
        <v>4029.99</v>
      </c>
      <c r="I6" s="4">
        <f t="shared" si="0"/>
        <v>0</v>
      </c>
      <c r="J6" s="4">
        <f t="shared" si="1"/>
        <v>0</v>
      </c>
      <c r="K6" s="7">
        <f t="shared" si="2"/>
        <v>0.223</v>
      </c>
      <c r="L6" s="4"/>
      <c r="M6" s="12">
        <f t="shared" si="3"/>
        <v>6272.8626163636363</v>
      </c>
    </row>
    <row r="7" spans="1:13" x14ac:dyDescent="0.35">
      <c r="A7" s="4"/>
      <c r="B7" s="18"/>
      <c r="C7" s="4" t="s">
        <v>35</v>
      </c>
      <c r="D7" s="12"/>
      <c r="E7" s="4" t="s">
        <v>51</v>
      </c>
      <c r="F7" s="4" t="s">
        <v>37</v>
      </c>
      <c r="G7" s="4" t="s">
        <v>38</v>
      </c>
      <c r="H7" s="115">
        <v>3393.14</v>
      </c>
      <c r="I7" s="4">
        <f t="shared" si="0"/>
        <v>0</v>
      </c>
      <c r="J7" s="4">
        <f t="shared" si="1"/>
        <v>0</v>
      </c>
      <c r="K7" s="7">
        <f t="shared" si="2"/>
        <v>0.223</v>
      </c>
      <c r="L7" s="4"/>
      <c r="M7" s="12">
        <f t="shared" si="3"/>
        <v>5281.5766436363638</v>
      </c>
    </row>
    <row r="8" spans="1:13" x14ac:dyDescent="0.35">
      <c r="A8" s="4"/>
      <c r="B8" s="18"/>
      <c r="C8" s="4" t="s">
        <v>35</v>
      </c>
      <c r="D8" s="12"/>
      <c r="E8" s="4" t="s">
        <v>53</v>
      </c>
      <c r="F8" s="4" t="s">
        <v>37</v>
      </c>
      <c r="G8" s="4" t="s">
        <v>38</v>
      </c>
      <c r="H8" s="115">
        <v>4035.1</v>
      </c>
      <c r="I8" s="4">
        <f t="shared" si="0"/>
        <v>0</v>
      </c>
      <c r="J8" s="4">
        <f t="shared" si="1"/>
        <v>0</v>
      </c>
      <c r="K8" s="7">
        <f t="shared" si="2"/>
        <v>0.223</v>
      </c>
      <c r="L8" s="4" t="s">
        <v>280</v>
      </c>
      <c r="M8" s="12">
        <f t="shared" si="3"/>
        <v>6280.8165636363638</v>
      </c>
    </row>
    <row r="9" spans="1:13" x14ac:dyDescent="0.35">
      <c r="A9" s="4"/>
      <c r="B9" s="18"/>
      <c r="C9" s="4" t="s">
        <v>35</v>
      </c>
      <c r="D9" s="12"/>
      <c r="E9" s="4" t="s">
        <v>55</v>
      </c>
      <c r="F9" s="4" t="s">
        <v>37</v>
      </c>
      <c r="G9" s="4" t="s">
        <v>38</v>
      </c>
      <c r="H9" s="115">
        <v>4218.5</v>
      </c>
      <c r="I9" s="4">
        <f t="shared" si="0"/>
        <v>0</v>
      </c>
      <c r="J9" s="4">
        <f t="shared" si="1"/>
        <v>0</v>
      </c>
      <c r="K9" s="7">
        <f t="shared" si="2"/>
        <v>0.223</v>
      </c>
      <c r="L9" s="4"/>
      <c r="M9" s="12">
        <f t="shared" si="3"/>
        <v>6566.2870000000003</v>
      </c>
    </row>
    <row r="10" spans="1:13" x14ac:dyDescent="0.35">
      <c r="A10" s="4"/>
      <c r="B10" s="18"/>
      <c r="C10" s="4" t="s">
        <v>35</v>
      </c>
      <c r="D10" s="12"/>
      <c r="E10" s="4" t="s">
        <v>57</v>
      </c>
      <c r="F10" s="4" t="s">
        <v>45</v>
      </c>
      <c r="G10" s="4" t="s">
        <v>42</v>
      </c>
      <c r="H10" s="115">
        <v>2229.65</v>
      </c>
      <c r="I10" s="4">
        <f t="shared" si="0"/>
        <v>0</v>
      </c>
      <c r="J10" s="4">
        <f t="shared" si="1"/>
        <v>0</v>
      </c>
      <c r="K10" s="7">
        <f t="shared" si="2"/>
        <v>0.223</v>
      </c>
      <c r="L10" s="4"/>
      <c r="M10" s="12">
        <f t="shared" si="3"/>
        <v>3470.5515727272737</v>
      </c>
    </row>
    <row r="11" spans="1:13" x14ac:dyDescent="0.35">
      <c r="A11" s="4"/>
      <c r="B11" s="18"/>
      <c r="C11" s="4" t="s">
        <v>35</v>
      </c>
      <c r="D11" s="12"/>
      <c r="E11" s="4" t="s">
        <v>59</v>
      </c>
      <c r="F11" s="4" t="s">
        <v>45</v>
      </c>
      <c r="G11" s="4" t="s">
        <v>42</v>
      </c>
      <c r="H11" s="115">
        <v>1812.2</v>
      </c>
      <c r="I11" s="4">
        <f t="shared" si="0"/>
        <v>0</v>
      </c>
      <c r="J11" s="4">
        <f t="shared" si="1"/>
        <v>0</v>
      </c>
      <c r="K11" s="7">
        <f t="shared" si="2"/>
        <v>0.223</v>
      </c>
      <c r="L11" s="4"/>
      <c r="M11" s="12">
        <f t="shared" si="3"/>
        <v>2820.7716727272727</v>
      </c>
    </row>
    <row r="12" spans="1:13" x14ac:dyDescent="0.35">
      <c r="A12" s="4"/>
      <c r="B12" s="18"/>
      <c r="C12" s="4" t="s">
        <v>35</v>
      </c>
      <c r="D12" s="12"/>
      <c r="E12" s="4" t="s">
        <v>61</v>
      </c>
      <c r="F12" s="4" t="s">
        <v>37</v>
      </c>
      <c r="G12" s="4" t="s">
        <v>38</v>
      </c>
      <c r="H12" s="115">
        <v>3851.67</v>
      </c>
      <c r="I12" s="4">
        <f t="shared" si="0"/>
        <v>0</v>
      </c>
      <c r="J12" s="4">
        <f t="shared" si="1"/>
        <v>0</v>
      </c>
      <c r="K12" s="7">
        <f t="shared" si="2"/>
        <v>0.223</v>
      </c>
      <c r="L12" s="4"/>
      <c r="M12" s="12">
        <f t="shared" si="3"/>
        <v>5995.2994309090918</v>
      </c>
    </row>
    <row r="13" spans="1:13" x14ac:dyDescent="0.35">
      <c r="A13" s="4"/>
      <c r="B13" s="4"/>
      <c r="C13" s="4"/>
      <c r="D13" s="12"/>
      <c r="E13" s="4"/>
      <c r="F13" s="4"/>
      <c r="G13" s="4"/>
      <c r="H13" s="4"/>
      <c r="I13" s="4">
        <f t="shared" si="0"/>
        <v>0</v>
      </c>
      <c r="J13" s="4">
        <f t="shared" si="1"/>
        <v>0</v>
      </c>
      <c r="K13" s="7">
        <f t="shared" si="2"/>
        <v>0.223</v>
      </c>
      <c r="L13" s="4"/>
      <c r="M13" s="12">
        <f t="shared" si="3"/>
        <v>0</v>
      </c>
    </row>
    <row r="14" spans="1:13" x14ac:dyDescent="0.35">
      <c r="A14" s="4"/>
      <c r="B14" s="4"/>
      <c r="C14" s="4"/>
      <c r="D14" s="12"/>
      <c r="E14" s="4"/>
      <c r="F14" s="4"/>
      <c r="G14" s="4"/>
      <c r="H14" s="4"/>
      <c r="I14" s="4">
        <f t="shared" si="0"/>
        <v>0</v>
      </c>
      <c r="J14" s="4">
        <f t="shared" si="1"/>
        <v>0</v>
      </c>
      <c r="K14" s="7">
        <f t="shared" si="2"/>
        <v>0.223</v>
      </c>
      <c r="L14" s="4"/>
      <c r="M14" s="12">
        <f t="shared" si="3"/>
        <v>0</v>
      </c>
    </row>
    <row r="15" spans="1:13" x14ac:dyDescent="0.35">
      <c r="A15" s="4"/>
      <c r="B15" s="4"/>
      <c r="C15" s="4"/>
      <c r="D15" s="12"/>
      <c r="E15" s="4"/>
      <c r="F15" s="4"/>
      <c r="G15" s="4"/>
      <c r="H15" s="4"/>
      <c r="I15" s="4">
        <f t="shared" si="0"/>
        <v>0</v>
      </c>
      <c r="J15" s="4">
        <f t="shared" si="1"/>
        <v>0</v>
      </c>
      <c r="K15" s="7">
        <f t="shared" si="2"/>
        <v>0.223</v>
      </c>
      <c r="L15" s="4"/>
      <c r="M15" s="12">
        <f t="shared" si="3"/>
        <v>0</v>
      </c>
    </row>
    <row r="16" spans="1:13" x14ac:dyDescent="0.35">
      <c r="A16" s="4"/>
      <c r="B16" s="4"/>
      <c r="C16" s="4"/>
      <c r="D16" s="12"/>
      <c r="E16" s="4"/>
      <c r="F16" s="4"/>
      <c r="G16" s="4"/>
      <c r="H16" s="4"/>
      <c r="I16" s="4">
        <f t="shared" si="0"/>
        <v>0</v>
      </c>
      <c r="J16" s="4">
        <f t="shared" si="1"/>
        <v>0</v>
      </c>
      <c r="K16" s="7">
        <f t="shared" si="2"/>
        <v>0.223</v>
      </c>
      <c r="L16" s="4"/>
      <c r="M16" s="12">
        <f t="shared" si="3"/>
        <v>0</v>
      </c>
    </row>
    <row r="17" spans="1:13" x14ac:dyDescent="0.35">
      <c r="A17" s="4"/>
      <c r="B17" s="4"/>
      <c r="C17" s="4"/>
      <c r="D17" s="12"/>
      <c r="E17" s="4"/>
      <c r="F17" s="4"/>
      <c r="G17" s="4"/>
      <c r="H17" s="4"/>
      <c r="I17" s="4">
        <f t="shared" si="0"/>
        <v>0</v>
      </c>
      <c r="J17" s="4">
        <f t="shared" si="1"/>
        <v>0</v>
      </c>
      <c r="K17" s="7">
        <f t="shared" si="2"/>
        <v>0.223</v>
      </c>
      <c r="L17" s="4"/>
      <c r="M17" s="12">
        <f t="shared" si="3"/>
        <v>0</v>
      </c>
    </row>
    <row r="18" spans="1:13" x14ac:dyDescent="0.35">
      <c r="A18" s="4"/>
      <c r="B18" s="4"/>
      <c r="C18" s="4"/>
      <c r="D18" s="12"/>
      <c r="E18" s="4"/>
      <c r="F18" s="4"/>
      <c r="G18" s="4"/>
      <c r="H18" s="4"/>
      <c r="I18" s="4">
        <f t="shared" si="0"/>
        <v>0</v>
      </c>
      <c r="J18" s="4">
        <f t="shared" si="1"/>
        <v>0</v>
      </c>
      <c r="K18" s="7">
        <f t="shared" si="2"/>
        <v>0.223</v>
      </c>
      <c r="L18" s="4"/>
      <c r="M18" s="12">
        <f t="shared" si="3"/>
        <v>0</v>
      </c>
    </row>
    <row r="19" spans="1:13" x14ac:dyDescent="0.35">
      <c r="A19" s="4"/>
      <c r="B19" s="4"/>
      <c r="C19" s="4"/>
      <c r="D19" s="12"/>
      <c r="E19" s="4"/>
      <c r="F19" s="4"/>
      <c r="G19" s="4"/>
      <c r="H19" s="4"/>
      <c r="I19" s="4">
        <f t="shared" si="0"/>
        <v>0</v>
      </c>
      <c r="J19" s="4">
        <f t="shared" si="1"/>
        <v>0</v>
      </c>
      <c r="K19" s="7">
        <f t="shared" si="2"/>
        <v>0.223</v>
      </c>
      <c r="L19" s="4"/>
      <c r="M19" s="12">
        <f t="shared" si="3"/>
        <v>0</v>
      </c>
    </row>
    <row r="20" spans="1:13" x14ac:dyDescent="0.35">
      <c r="A20" s="4"/>
      <c r="B20" s="4"/>
      <c r="C20" s="4"/>
      <c r="D20" s="12"/>
      <c r="E20" s="4"/>
      <c r="F20" s="4"/>
      <c r="G20" s="4"/>
      <c r="H20" s="4"/>
      <c r="I20" s="4">
        <f t="shared" si="0"/>
        <v>0</v>
      </c>
      <c r="J20" s="4">
        <f t="shared" si="1"/>
        <v>0</v>
      </c>
      <c r="K20" s="7">
        <f t="shared" si="2"/>
        <v>0.223</v>
      </c>
      <c r="L20" s="4"/>
      <c r="M20" s="12">
        <f t="shared" si="3"/>
        <v>0</v>
      </c>
    </row>
  </sheetData>
  <dataValidations count="5">
    <dataValidation type="list" allowBlank="1" showInputMessage="1" showErrorMessage="1" sqref="C2:C20" xr:uid="{5E001FA0-DDB3-4CC6-986E-FD472A54CFAA}">
      <formula1>"Sim,Não"</formula1>
    </dataValidation>
    <dataValidation showInputMessage="1" showErrorMessage="1" sqref="D2:D20 E2 H2:K2 I3:K20" xr:uid="{A8DD4745-15CB-4698-9FD2-ACBE906F537F}"/>
    <dataValidation type="list" showInputMessage="1" showErrorMessage="1" sqref="F2:F20" xr:uid="{985177A4-E23B-4C89-9A73-F51FD5426923}">
      <formula1>"Nível 6 - Licenciado, Nível 7 - Mestre, Nível 8 - Doutorado"</formula1>
    </dataValidation>
    <dataValidation type="list" showInputMessage="1" showErrorMessage="1" sqref="G2:G20" xr:uid="{B1FB503C-64E5-4882-BCFD-C77BE4C120F6}">
      <formula1>"A contratar, Contrato de Trabalho a Termo Certo, Contrato de Trablho a Termo Incerto, Contrato de Trabalho a Tempo Indeterminado (Sem Termo), Bolseiro, Quadro de Cedência Ocasional [Docentes]"</formula1>
    </dataValidation>
    <dataValidation type="list" showInputMessage="1" showErrorMessage="1" sqref="L2:L20" xr:uid="{2A46D5DB-CA48-4BA6-8CBD-48DF2F03A7ED}">
      <formula1>"Sim, Não"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A3AB-817D-4C57-A64D-C733B23562DE}">
  <dimension ref="A3:D16"/>
  <sheetViews>
    <sheetView workbookViewId="0">
      <selection activeCell="B4" sqref="B4:D14"/>
    </sheetView>
  </sheetViews>
  <sheetFormatPr defaultRowHeight="14.5" x14ac:dyDescent="0.35"/>
  <cols>
    <col min="1" max="1" width="53.7265625" bestFit="1" customWidth="1"/>
    <col min="2" max="3" width="24" bestFit="1" customWidth="1"/>
    <col min="4" max="4" width="23" bestFit="1" customWidth="1"/>
  </cols>
  <sheetData>
    <row r="3" spans="1:4" x14ac:dyDescent="0.35">
      <c r="A3" s="116" t="s">
        <v>274</v>
      </c>
      <c r="B3" t="s">
        <v>277</v>
      </c>
      <c r="C3" t="s">
        <v>278</v>
      </c>
      <c r="D3" t="s">
        <v>279</v>
      </c>
    </row>
    <row r="4" spans="1:4" x14ac:dyDescent="0.35">
      <c r="A4" s="117" t="s">
        <v>40</v>
      </c>
      <c r="B4">
        <v>5</v>
      </c>
      <c r="C4">
        <v>5</v>
      </c>
      <c r="D4">
        <v>5</v>
      </c>
    </row>
    <row r="5" spans="1:4" x14ac:dyDescent="0.35">
      <c r="A5" s="117" t="s">
        <v>44</v>
      </c>
      <c r="B5">
        <v>5.0000000000000009</v>
      </c>
      <c r="C5">
        <v>5</v>
      </c>
      <c r="D5">
        <v>4.9999999999999991</v>
      </c>
    </row>
    <row r="6" spans="1:4" x14ac:dyDescent="0.35">
      <c r="A6" s="117" t="s">
        <v>47</v>
      </c>
      <c r="B6">
        <v>5.0000000000000009</v>
      </c>
      <c r="C6">
        <v>5</v>
      </c>
      <c r="D6">
        <v>5</v>
      </c>
    </row>
    <row r="7" spans="1:4" x14ac:dyDescent="0.35">
      <c r="A7" s="117" t="s">
        <v>49</v>
      </c>
      <c r="B7">
        <v>5.0000000000000009</v>
      </c>
      <c r="C7">
        <v>5</v>
      </c>
      <c r="D7">
        <v>4.9999999999999991</v>
      </c>
    </row>
    <row r="8" spans="1:4" x14ac:dyDescent="0.35">
      <c r="A8" s="117" t="s">
        <v>57</v>
      </c>
      <c r="B8">
        <v>8</v>
      </c>
      <c r="C8">
        <v>7.9999999999999991</v>
      </c>
      <c r="D8">
        <v>8.0833333333333321</v>
      </c>
    </row>
    <row r="9" spans="1:4" x14ac:dyDescent="0.35">
      <c r="A9" s="117" t="s">
        <v>59</v>
      </c>
      <c r="B9">
        <v>8</v>
      </c>
      <c r="C9">
        <v>7.9999999999999991</v>
      </c>
      <c r="D9">
        <v>8.0833333333333321</v>
      </c>
    </row>
    <row r="10" spans="1:4" x14ac:dyDescent="0.35">
      <c r="A10" s="117" t="s">
        <v>36</v>
      </c>
      <c r="B10">
        <v>3</v>
      </c>
      <c r="C10">
        <v>3</v>
      </c>
      <c r="D10">
        <v>3</v>
      </c>
    </row>
    <row r="11" spans="1:4" x14ac:dyDescent="0.35">
      <c r="A11" s="117" t="s">
        <v>51</v>
      </c>
      <c r="B11">
        <v>3</v>
      </c>
      <c r="C11">
        <v>3</v>
      </c>
      <c r="D11">
        <v>3</v>
      </c>
    </row>
    <row r="12" spans="1:4" x14ac:dyDescent="0.35">
      <c r="A12" s="117" t="s">
        <v>53</v>
      </c>
      <c r="B12">
        <v>3</v>
      </c>
      <c r="C12">
        <v>3</v>
      </c>
      <c r="D12">
        <v>3</v>
      </c>
    </row>
    <row r="13" spans="1:4" x14ac:dyDescent="0.35">
      <c r="A13" s="117" t="s">
        <v>55</v>
      </c>
      <c r="B13">
        <v>4</v>
      </c>
      <c r="C13">
        <v>4</v>
      </c>
      <c r="D13">
        <v>4</v>
      </c>
    </row>
    <row r="14" spans="1:4" x14ac:dyDescent="0.35">
      <c r="A14" s="117" t="s">
        <v>61</v>
      </c>
      <c r="B14">
        <v>2.5</v>
      </c>
      <c r="C14">
        <v>2.5</v>
      </c>
      <c r="D14">
        <v>2.4857142857142858</v>
      </c>
    </row>
    <row r="15" spans="1:4" x14ac:dyDescent="0.35">
      <c r="A15" s="117" t="s">
        <v>275</v>
      </c>
    </row>
    <row r="16" spans="1:4" x14ac:dyDescent="0.35">
      <c r="A16" s="117" t="s">
        <v>276</v>
      </c>
      <c r="B16">
        <v>51.5</v>
      </c>
      <c r="C16">
        <v>51.5</v>
      </c>
      <c r="D16">
        <v>51.652380952380952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2ED3E-8C69-45AC-8A46-270B22114136}">
  <dimension ref="A1:P114"/>
  <sheetViews>
    <sheetView workbookViewId="0">
      <selection activeCell="N97" sqref="A1:N97"/>
    </sheetView>
  </sheetViews>
  <sheetFormatPr defaultColWidth="8.81640625" defaultRowHeight="14.5" x14ac:dyDescent="0.35"/>
  <cols>
    <col min="2" max="2" width="52.54296875" customWidth="1"/>
    <col min="3" max="3" width="25.1796875" customWidth="1"/>
    <col min="4" max="4" width="12.54296875" customWidth="1"/>
    <col min="5" max="5" width="49.81640625" customWidth="1"/>
    <col min="6" max="9" width="9.81640625" customWidth="1"/>
    <col min="10" max="10" width="15.81640625" customWidth="1"/>
    <col min="11" max="14" width="9.1796875" customWidth="1"/>
  </cols>
  <sheetData>
    <row r="1" spans="1:14" ht="23" x14ac:dyDescent="0.35">
      <c r="A1" s="5" t="s">
        <v>62</v>
      </c>
      <c r="B1" s="5" t="s">
        <v>63</v>
      </c>
      <c r="C1" s="5" t="s">
        <v>64</v>
      </c>
      <c r="D1" s="5" t="s">
        <v>65</v>
      </c>
      <c r="E1" s="5" t="s">
        <v>66</v>
      </c>
      <c r="F1" s="9" t="s">
        <v>67</v>
      </c>
      <c r="G1" s="9" t="s">
        <v>68</v>
      </c>
      <c r="H1" s="9" t="s">
        <v>69</v>
      </c>
      <c r="I1" s="9" t="s">
        <v>70</v>
      </c>
      <c r="J1" s="6" t="s">
        <v>71</v>
      </c>
      <c r="K1" s="9" t="s">
        <v>72</v>
      </c>
      <c r="L1" s="9" t="s">
        <v>73</v>
      </c>
      <c r="M1" s="9" t="s">
        <v>74</v>
      </c>
      <c r="N1" s="9" t="s">
        <v>75</v>
      </c>
    </row>
    <row r="2" spans="1:14" x14ac:dyDescent="0.35">
      <c r="A2" s="4"/>
      <c r="B2" s="4" t="s">
        <v>36</v>
      </c>
      <c r="C2" s="4"/>
      <c r="D2" s="4"/>
      <c r="E2" s="4"/>
      <c r="F2" s="4"/>
      <c r="G2" s="4"/>
      <c r="H2" s="4"/>
      <c r="I2" s="4"/>
      <c r="J2" s="8">
        <f>SUM(F2:I2)*K2</f>
        <v>0</v>
      </c>
      <c r="K2" s="8">
        <f>IFERROR(VLOOKUP($B2,Tecnicos!$E$1:$M$20,9,0)*F2,)</f>
        <v>0</v>
      </c>
      <c r="L2" s="8">
        <f>IFERROR(VLOOKUP($B2,Tecnicos!$E$1:$M$20,9,0)*G2,)</f>
        <v>0</v>
      </c>
      <c r="M2" s="8">
        <f>IFERROR(VLOOKUP($B2,Tecnicos!$E$1:$M$20,9,0)*H2,)</f>
        <v>0</v>
      </c>
      <c r="N2" s="8">
        <f>IFERROR(VLOOKUP($B2,Tecnicos!$E$1:$M$20,9,0)*I2,)</f>
        <v>0</v>
      </c>
    </row>
    <row r="3" spans="1:14" x14ac:dyDescent="0.35">
      <c r="A3" s="4"/>
      <c r="B3" s="4" t="s">
        <v>40</v>
      </c>
      <c r="C3" s="4"/>
      <c r="D3" s="4"/>
      <c r="E3" s="4"/>
      <c r="F3" s="4"/>
      <c r="G3" s="4"/>
      <c r="H3" s="4"/>
      <c r="I3" s="4"/>
      <c r="J3" s="8">
        <f t="shared" ref="J3:J97" si="0">SUM(F3:I3)*K3</f>
        <v>0</v>
      </c>
      <c r="K3" s="8">
        <f>IFERROR(VLOOKUP($B3,Tecnicos!$E$1:$M$20,9,0)*F3,)</f>
        <v>0</v>
      </c>
      <c r="L3" s="8">
        <f>IFERROR(VLOOKUP($B3,Tecnicos!$E$1:$M$20,9,0)*G3,)</f>
        <v>0</v>
      </c>
      <c r="M3" s="8">
        <f>IFERROR(VLOOKUP($B3,Tecnicos!$E$1:$M$20,9,0)*H3,)</f>
        <v>0</v>
      </c>
      <c r="N3" s="8">
        <f>IFERROR(VLOOKUP($B3,Tecnicos!$E$1:$M$20,9,0)*I3,)</f>
        <v>0</v>
      </c>
    </row>
    <row r="4" spans="1:14" x14ac:dyDescent="0.35">
      <c r="A4" s="4"/>
      <c r="B4" s="4" t="s">
        <v>44</v>
      </c>
      <c r="C4" s="4"/>
      <c r="D4" s="4"/>
      <c r="E4" s="4"/>
      <c r="F4" s="4"/>
      <c r="G4" s="4"/>
      <c r="H4" s="4"/>
      <c r="I4" s="4"/>
      <c r="J4" s="8">
        <f t="shared" si="0"/>
        <v>0</v>
      </c>
      <c r="K4" s="8">
        <f>IFERROR(VLOOKUP($B4,Tecnicos!$E$1:$M$20,9,0)*F4,)</f>
        <v>0</v>
      </c>
      <c r="L4" s="8">
        <f>IFERROR(VLOOKUP($B4,Tecnicos!$E$1:$M$20,9,0)*G4,)</f>
        <v>0</v>
      </c>
      <c r="M4" s="8">
        <f>IFERROR(VLOOKUP($B4,Tecnicos!$E$1:$M$20,9,0)*H4,)</f>
        <v>0</v>
      </c>
      <c r="N4" s="8">
        <f>IFERROR(VLOOKUP($B4,Tecnicos!$E$1:$M$20,9,0)*I4,)</f>
        <v>0</v>
      </c>
    </row>
    <row r="5" spans="1:14" x14ac:dyDescent="0.35">
      <c r="A5" s="4"/>
      <c r="B5" s="4" t="s">
        <v>47</v>
      </c>
      <c r="C5" s="4"/>
      <c r="D5" s="4"/>
      <c r="E5" s="4"/>
      <c r="F5" s="4"/>
      <c r="G5" s="4"/>
      <c r="H5" s="4"/>
      <c r="I5" s="4"/>
      <c r="J5" s="8">
        <f t="shared" si="0"/>
        <v>0</v>
      </c>
      <c r="K5" s="8">
        <f>IFERROR(VLOOKUP($B5,Tecnicos!$E$1:$M$20,9,0)*F5,)</f>
        <v>0</v>
      </c>
      <c r="L5" s="8">
        <f>IFERROR(VLOOKUP($B5,Tecnicos!$E$1:$M$20,9,0)*G5,)</f>
        <v>0</v>
      </c>
      <c r="M5" s="8">
        <f>IFERROR(VLOOKUP($B5,Tecnicos!$E$1:$M$20,9,0)*H5,)</f>
        <v>0</v>
      </c>
      <c r="N5" s="8">
        <f>IFERROR(VLOOKUP($B5,Tecnicos!$E$1:$M$20,9,0)*I5,)</f>
        <v>0</v>
      </c>
    </row>
    <row r="6" spans="1:14" x14ac:dyDescent="0.35">
      <c r="A6" s="4"/>
      <c r="B6" s="4" t="s">
        <v>49</v>
      </c>
      <c r="C6" s="4"/>
      <c r="D6" s="4"/>
      <c r="E6" s="4"/>
      <c r="F6" s="4"/>
      <c r="G6" s="4"/>
      <c r="H6" s="4"/>
      <c r="I6" s="4"/>
      <c r="J6" s="8">
        <f t="shared" si="0"/>
        <v>0</v>
      </c>
      <c r="K6" s="8">
        <f>IFERROR(VLOOKUP($B6,Tecnicos!$E$1:$M$20,9,0)*F6,)</f>
        <v>0</v>
      </c>
      <c r="L6" s="8">
        <f>IFERROR(VLOOKUP($B6,Tecnicos!$E$1:$M$20,9,0)*G6,)</f>
        <v>0</v>
      </c>
      <c r="M6" s="8">
        <f>IFERROR(VLOOKUP($B6,Tecnicos!$E$1:$M$20,9,0)*H6,)</f>
        <v>0</v>
      </c>
      <c r="N6" s="8">
        <f>IFERROR(VLOOKUP($B6,Tecnicos!$E$1:$M$20,9,0)*I6,)</f>
        <v>0</v>
      </c>
    </row>
    <row r="7" spans="1:14" x14ac:dyDescent="0.35">
      <c r="A7" s="4"/>
      <c r="B7" s="4" t="s">
        <v>51</v>
      </c>
      <c r="C7" s="4"/>
      <c r="D7" s="4"/>
      <c r="E7" s="4"/>
      <c r="F7" s="4"/>
      <c r="G7" s="4"/>
      <c r="H7" s="4"/>
      <c r="I7" s="4"/>
      <c r="J7" s="8">
        <f t="shared" si="0"/>
        <v>0</v>
      </c>
      <c r="K7" s="8">
        <f>IFERROR(VLOOKUP($B7,Tecnicos!$E$1:$M$20,9,0)*F7,)</f>
        <v>0</v>
      </c>
      <c r="L7" s="8">
        <f>IFERROR(VLOOKUP($B7,Tecnicos!$E$1:$M$20,9,0)*G7,)</f>
        <v>0</v>
      </c>
      <c r="M7" s="8">
        <f>IFERROR(VLOOKUP($B7,Tecnicos!$E$1:$M$20,9,0)*H7,)</f>
        <v>0</v>
      </c>
      <c r="N7" s="8">
        <f>IFERROR(VLOOKUP($B7,Tecnicos!$E$1:$M$20,9,0)*I7,)</f>
        <v>0</v>
      </c>
    </row>
    <row r="8" spans="1:14" x14ac:dyDescent="0.35">
      <c r="A8" s="4"/>
      <c r="B8" s="4" t="s">
        <v>53</v>
      </c>
      <c r="C8" s="4"/>
      <c r="D8" s="4"/>
      <c r="E8" s="4"/>
      <c r="F8" s="4"/>
      <c r="G8" s="4"/>
      <c r="H8" s="4"/>
      <c r="I8" s="4"/>
      <c r="J8" s="8">
        <f t="shared" si="0"/>
        <v>0</v>
      </c>
      <c r="K8" s="8">
        <f>IFERROR(VLOOKUP($B8,Tecnicos!$E$1:$M$20,9,0)*F8,)</f>
        <v>0</v>
      </c>
      <c r="L8" s="8">
        <f>IFERROR(VLOOKUP($B8,Tecnicos!$E$1:$M$20,9,0)*G8,)</f>
        <v>0</v>
      </c>
      <c r="M8" s="8">
        <f>IFERROR(VLOOKUP($B8,Tecnicos!$E$1:$M$20,9,0)*H8,)</f>
        <v>0</v>
      </c>
      <c r="N8" s="8">
        <f>IFERROR(VLOOKUP($B8,Tecnicos!$E$1:$M$20,9,0)*I8,)</f>
        <v>0</v>
      </c>
    </row>
    <row r="9" spans="1:14" x14ac:dyDescent="0.35">
      <c r="A9" s="4"/>
      <c r="B9" s="4" t="s">
        <v>55</v>
      </c>
      <c r="C9" s="4"/>
      <c r="D9" s="4"/>
      <c r="E9" s="4"/>
      <c r="F9" s="4"/>
      <c r="G9" s="4"/>
      <c r="H9" s="4"/>
      <c r="I9" s="4"/>
      <c r="J9" s="8">
        <f t="shared" si="0"/>
        <v>0</v>
      </c>
      <c r="K9" s="8">
        <f>IFERROR(VLOOKUP($B9,Tecnicos!$E$1:$M$20,9,0)*F9,)</f>
        <v>0</v>
      </c>
      <c r="L9" s="8">
        <f>IFERROR(VLOOKUP($B9,Tecnicos!$E$1:$M$20,9,0)*G9,)</f>
        <v>0</v>
      </c>
      <c r="M9" s="8">
        <f>IFERROR(VLOOKUP($B9,Tecnicos!$E$1:$M$20,9,0)*H9,)</f>
        <v>0</v>
      </c>
      <c r="N9" s="8">
        <f>IFERROR(VLOOKUP($B9,Tecnicos!$E$1:$M$20,9,0)*I9,)</f>
        <v>0</v>
      </c>
    </row>
    <row r="10" spans="1:14" x14ac:dyDescent="0.35">
      <c r="A10" s="4"/>
      <c r="B10" s="4" t="s">
        <v>57</v>
      </c>
      <c r="C10" s="4"/>
      <c r="D10" s="4"/>
      <c r="E10" s="4"/>
      <c r="F10" s="4"/>
      <c r="G10" s="4"/>
      <c r="H10" s="4"/>
      <c r="I10" s="4"/>
      <c r="J10" s="8">
        <f t="shared" si="0"/>
        <v>0</v>
      </c>
      <c r="K10" s="8">
        <f>IFERROR(VLOOKUP($B10,Tecnicos!$E$1:$M$20,9,0)*F10,)</f>
        <v>0</v>
      </c>
      <c r="L10" s="8">
        <f>IFERROR(VLOOKUP($B10,Tecnicos!$E$1:$M$20,9,0)*G10,)</f>
        <v>0</v>
      </c>
      <c r="M10" s="8">
        <f>IFERROR(VLOOKUP($B10,Tecnicos!$E$1:$M$20,9,0)*H10,)</f>
        <v>0</v>
      </c>
      <c r="N10" s="8">
        <f>IFERROR(VLOOKUP($B10,Tecnicos!$E$1:$M$20,9,0)*I10,)</f>
        <v>0</v>
      </c>
    </row>
    <row r="11" spans="1:14" x14ac:dyDescent="0.35">
      <c r="A11" s="4"/>
      <c r="B11" s="4" t="s">
        <v>59</v>
      </c>
      <c r="C11" s="4"/>
      <c r="D11" s="4"/>
      <c r="E11" s="4"/>
      <c r="F11" s="4"/>
      <c r="G11" s="4"/>
      <c r="H11" s="4"/>
      <c r="I11" s="4"/>
      <c r="J11" s="8">
        <f t="shared" si="0"/>
        <v>0</v>
      </c>
      <c r="K11" s="8">
        <f>IFERROR(VLOOKUP($B11,Tecnicos!$E$1:$M$20,9,0)*F11,)</f>
        <v>0</v>
      </c>
      <c r="L11" s="8">
        <f>IFERROR(VLOOKUP($B11,Tecnicos!$E$1:$M$20,9,0)*G11,)</f>
        <v>0</v>
      </c>
      <c r="M11" s="8">
        <f>IFERROR(VLOOKUP($B11,Tecnicos!$E$1:$M$20,9,0)*H11,)</f>
        <v>0</v>
      </c>
      <c r="N11" s="8">
        <f>IFERROR(VLOOKUP($B11,Tecnicos!$E$1:$M$20,9,0)*I11,)</f>
        <v>0</v>
      </c>
    </row>
    <row r="12" spans="1:14" x14ac:dyDescent="0.35">
      <c r="A12" s="4"/>
      <c r="B12" s="4" t="s">
        <v>61</v>
      </c>
      <c r="C12" s="4"/>
      <c r="D12" s="4"/>
      <c r="E12" s="4"/>
      <c r="F12" s="4"/>
      <c r="G12" s="4"/>
      <c r="H12" s="4"/>
      <c r="I12" s="4"/>
      <c r="J12" s="8">
        <f t="shared" si="0"/>
        <v>0</v>
      </c>
      <c r="K12" s="8">
        <f>IFERROR(VLOOKUP($B12,Tecnicos!$E$1:$M$20,9,0)*F12,)</f>
        <v>0</v>
      </c>
      <c r="L12" s="8">
        <f>IFERROR(VLOOKUP($B12,Tecnicos!$E$1:$M$20,9,0)*G12,)</f>
        <v>0</v>
      </c>
      <c r="M12" s="8">
        <f>IFERROR(VLOOKUP($B12,Tecnicos!$E$1:$M$20,9,0)*H12,)</f>
        <v>0</v>
      </c>
      <c r="N12" s="8">
        <f>IFERROR(VLOOKUP($B12,Tecnicos!$E$1:$M$20,9,0)*I12,)</f>
        <v>0</v>
      </c>
    </row>
    <row r="13" spans="1:14" x14ac:dyDescent="0.35">
      <c r="A13" s="4"/>
      <c r="B13" s="4"/>
      <c r="C13" s="4"/>
      <c r="D13" s="4"/>
      <c r="E13" s="4"/>
      <c r="F13" s="4"/>
      <c r="G13" s="4"/>
      <c r="H13" s="4"/>
      <c r="I13" s="4"/>
      <c r="J13" s="8">
        <f t="shared" si="0"/>
        <v>0</v>
      </c>
      <c r="K13" s="8">
        <f>IFERROR(VLOOKUP($B13,Tecnicos!$E$1:$M$20,9,0)*F13,)</f>
        <v>0</v>
      </c>
      <c r="L13" s="8">
        <f>IFERROR(VLOOKUP($B13,Tecnicos!$E$1:$M$20,9,0)*G13,)</f>
        <v>0</v>
      </c>
      <c r="M13" s="8">
        <f>IFERROR(VLOOKUP($B13,Tecnicos!$E$1:$M$20,9,0)*H13,)</f>
        <v>0</v>
      </c>
      <c r="N13" s="8">
        <f>IFERROR(VLOOKUP($B13,Tecnicos!$E$1:$M$20,9,0)*I13,)</f>
        <v>0</v>
      </c>
    </row>
    <row r="14" spans="1:14" ht="14.5" customHeight="1" x14ac:dyDescent="0.35">
      <c r="A14" s="4"/>
      <c r="B14" s="4" t="s">
        <v>36</v>
      </c>
      <c r="C14" s="4"/>
      <c r="D14" s="4"/>
      <c r="E14" s="4" t="s">
        <v>265</v>
      </c>
      <c r="F14" s="8">
        <f>Gantt!U198</f>
        <v>3</v>
      </c>
      <c r="G14" s="8"/>
      <c r="H14" s="8"/>
      <c r="I14" s="4"/>
      <c r="J14" s="8">
        <f t="shared" si="0"/>
        <v>73228.490312727285</v>
      </c>
      <c r="K14" s="8">
        <f>IFERROR(VLOOKUP($B14,Tecnicos!$E$1:$M$20,9,0)*F14,)</f>
        <v>24409.496770909092</v>
      </c>
      <c r="L14" s="8">
        <f>IFERROR(VLOOKUP($B14,Tecnicos!$E$1:$M$20,9,0)*G14,)</f>
        <v>0</v>
      </c>
      <c r="M14" s="8">
        <f>IFERROR(VLOOKUP($B14,Tecnicos!$E$1:$M$20,9,0)*H14,)</f>
        <v>0</v>
      </c>
      <c r="N14" s="8">
        <f>IFERROR(VLOOKUP($B14,Tecnicos!$E$1:$M$20,9,0)*I14,)</f>
        <v>0</v>
      </c>
    </row>
    <row r="15" spans="1:14" x14ac:dyDescent="0.35">
      <c r="A15" s="4"/>
      <c r="B15" s="4" t="s">
        <v>40</v>
      </c>
      <c r="C15" s="4"/>
      <c r="D15" s="4"/>
      <c r="E15" s="4" t="s">
        <v>265</v>
      </c>
      <c r="F15" s="8">
        <f>Gantt!U199</f>
        <v>1</v>
      </c>
      <c r="G15" s="8"/>
      <c r="H15" s="8"/>
      <c r="I15" s="4"/>
      <c r="J15" s="8">
        <f t="shared" si="0"/>
        <v>7150.7542527272735</v>
      </c>
      <c r="K15" s="8">
        <f>IFERROR(VLOOKUP($B15,Tecnicos!$E$1:$M$20,9,0)*F15,)</f>
        <v>7150.7542527272735</v>
      </c>
      <c r="L15" s="8">
        <f>IFERROR(VLOOKUP($B15,Tecnicos!$E$1:$M$20,9,0)*G15,)</f>
        <v>0</v>
      </c>
      <c r="M15" s="8">
        <f>IFERROR(VLOOKUP($B15,Tecnicos!$E$1:$M$20,9,0)*H15,)</f>
        <v>0</v>
      </c>
      <c r="N15" s="8">
        <f>IFERROR(VLOOKUP($B15,Tecnicos!$E$1:$M$20,9,0)*I15,)</f>
        <v>0</v>
      </c>
    </row>
    <row r="16" spans="1:14" x14ac:dyDescent="0.35">
      <c r="A16" s="4"/>
      <c r="B16" s="4" t="s">
        <v>44</v>
      </c>
      <c r="C16" s="4"/>
      <c r="D16" s="4"/>
      <c r="E16" s="4" t="s">
        <v>265</v>
      </c>
      <c r="F16" s="8">
        <f>Gantt!U200</f>
        <v>1</v>
      </c>
      <c r="G16" s="8"/>
      <c r="H16" s="8"/>
      <c r="I16" s="4"/>
      <c r="J16" s="8">
        <f t="shared" si="0"/>
        <v>4517.3595218181817</v>
      </c>
      <c r="K16" s="8">
        <f>IFERROR(VLOOKUP($B16,Tecnicos!$E$1:$M$20,9,0)*F16,)</f>
        <v>4517.3595218181817</v>
      </c>
      <c r="L16" s="8">
        <f>IFERROR(VLOOKUP($B16,Tecnicos!$E$1:$M$20,9,0)*G16,)</f>
        <v>0</v>
      </c>
      <c r="M16" s="8">
        <f>IFERROR(VLOOKUP($B16,Tecnicos!$E$1:$M$20,9,0)*H16,)</f>
        <v>0</v>
      </c>
      <c r="N16" s="8">
        <f>IFERROR(VLOOKUP($B16,Tecnicos!$E$1:$M$20,9,0)*I16,)</f>
        <v>0</v>
      </c>
    </row>
    <row r="17" spans="1:16" x14ac:dyDescent="0.35">
      <c r="A17" s="4"/>
      <c r="B17" s="4" t="s">
        <v>47</v>
      </c>
      <c r="C17" s="4"/>
      <c r="D17" s="4"/>
      <c r="E17" s="4" t="s">
        <v>265</v>
      </c>
      <c r="F17" s="8">
        <f>Gantt!U201</f>
        <v>1</v>
      </c>
      <c r="G17" s="8"/>
      <c r="H17" s="8"/>
      <c r="I17" s="4"/>
      <c r="J17" s="8">
        <f t="shared" si="0"/>
        <v>2951.3191400000001</v>
      </c>
      <c r="K17" s="8">
        <f>IFERROR(VLOOKUP($B17,Tecnicos!$E$1:$M$20,9,0)*F17,)</f>
        <v>2951.3191400000001</v>
      </c>
      <c r="L17" s="8">
        <f>IFERROR(VLOOKUP($B17,Tecnicos!$E$1:$M$20,9,0)*G17,)</f>
        <v>0</v>
      </c>
      <c r="M17" s="8">
        <f>IFERROR(VLOOKUP($B17,Tecnicos!$E$1:$M$20,9,0)*H17,)</f>
        <v>0</v>
      </c>
      <c r="N17" s="8">
        <f>IFERROR(VLOOKUP($B17,Tecnicos!$E$1:$M$20,9,0)*I17,)</f>
        <v>0</v>
      </c>
    </row>
    <row r="18" spans="1:16" x14ac:dyDescent="0.35">
      <c r="A18" s="4"/>
      <c r="B18" s="4" t="s">
        <v>49</v>
      </c>
      <c r="C18" s="4"/>
      <c r="D18" s="4"/>
      <c r="E18" s="4" t="s">
        <v>265</v>
      </c>
      <c r="F18" s="8">
        <f>Gantt!U202</f>
        <v>1</v>
      </c>
      <c r="G18" s="8"/>
      <c r="H18" s="8"/>
      <c r="I18" s="4"/>
      <c r="J18" s="8">
        <f t="shared" si="0"/>
        <v>6272.8626163636363</v>
      </c>
      <c r="K18" s="8">
        <f>IFERROR(VLOOKUP($B18,Tecnicos!$E$1:$M$20,9,0)*F18,)</f>
        <v>6272.8626163636363</v>
      </c>
      <c r="L18" s="8">
        <f>IFERROR(VLOOKUP($B18,Tecnicos!$E$1:$M$20,9,0)*G18,)</f>
        <v>0</v>
      </c>
      <c r="M18" s="8">
        <f>IFERROR(VLOOKUP($B18,Tecnicos!$E$1:$M$20,9,0)*H18,)</f>
        <v>0</v>
      </c>
      <c r="N18" s="8">
        <f>IFERROR(VLOOKUP($B18,Tecnicos!$E$1:$M$20,9,0)*I18,)</f>
        <v>0</v>
      </c>
    </row>
    <row r="19" spans="1:16" x14ac:dyDescent="0.35">
      <c r="A19" s="4"/>
      <c r="B19" s="4" t="s">
        <v>51</v>
      </c>
      <c r="C19" s="4"/>
      <c r="D19" s="4"/>
      <c r="E19" s="4" t="s">
        <v>265</v>
      </c>
      <c r="F19" s="8">
        <f>Gantt!U203</f>
        <v>3</v>
      </c>
      <c r="G19" s="8"/>
      <c r="H19" s="8"/>
      <c r="I19" s="4"/>
      <c r="J19" s="8">
        <f t="shared" si="0"/>
        <v>47534.18979272728</v>
      </c>
      <c r="K19" s="8">
        <f>IFERROR(VLOOKUP($B19,Tecnicos!$E$1:$M$20,9,0)*F19,)</f>
        <v>15844.729930909092</v>
      </c>
      <c r="L19" s="8">
        <f>IFERROR(VLOOKUP($B19,Tecnicos!$E$1:$M$20,9,0)*G19,)</f>
        <v>0</v>
      </c>
      <c r="M19" s="8">
        <f>IFERROR(VLOOKUP($B19,Tecnicos!$E$1:$M$20,9,0)*H19,)</f>
        <v>0</v>
      </c>
      <c r="N19" s="8">
        <f>IFERROR(VLOOKUP($B19,Tecnicos!$E$1:$M$20,9,0)*I19,)</f>
        <v>0</v>
      </c>
    </row>
    <row r="20" spans="1:16" x14ac:dyDescent="0.35">
      <c r="A20" s="4"/>
      <c r="B20" s="4" t="s">
        <v>53</v>
      </c>
      <c r="C20" s="4"/>
      <c r="D20" s="4"/>
      <c r="E20" s="4" t="s">
        <v>265</v>
      </c>
      <c r="F20" s="8">
        <f>Gantt!U204</f>
        <v>3</v>
      </c>
      <c r="G20" s="8"/>
      <c r="H20" s="8"/>
      <c r="I20" s="4"/>
      <c r="J20" s="8">
        <f t="shared" si="0"/>
        <v>56527.349072727273</v>
      </c>
      <c r="K20" s="8">
        <f>IFERROR(VLOOKUP($B20,Tecnicos!$E$1:$M$20,9,0)*F20,)</f>
        <v>18842.449690909092</v>
      </c>
      <c r="L20" s="8">
        <f>IFERROR(VLOOKUP($B20,Tecnicos!$E$1:$M$20,9,0)*G20,)</f>
        <v>0</v>
      </c>
      <c r="M20" s="8">
        <f>IFERROR(VLOOKUP($B20,Tecnicos!$E$1:$M$20,9,0)*H20,)</f>
        <v>0</v>
      </c>
      <c r="N20" s="8">
        <f>IFERROR(VLOOKUP($B20,Tecnicos!$E$1:$M$20,9,0)*I20,)</f>
        <v>0</v>
      </c>
    </row>
    <row r="21" spans="1:16" x14ac:dyDescent="0.35">
      <c r="A21" s="4"/>
      <c r="B21" s="4" t="s">
        <v>55</v>
      </c>
      <c r="C21" s="4"/>
      <c r="D21" s="4"/>
      <c r="E21" s="4" t="s">
        <v>265</v>
      </c>
      <c r="F21" s="8">
        <f>Gantt!U205</f>
        <v>1</v>
      </c>
      <c r="G21" s="8"/>
      <c r="H21" s="8"/>
      <c r="I21" s="4"/>
      <c r="J21" s="8">
        <f t="shared" si="0"/>
        <v>6566.2870000000003</v>
      </c>
      <c r="K21" s="8">
        <f>IFERROR(VLOOKUP($B21,Tecnicos!$E$1:$M$20,9,0)*F21,)</f>
        <v>6566.2870000000003</v>
      </c>
      <c r="L21" s="8">
        <f>IFERROR(VLOOKUP($B21,Tecnicos!$E$1:$M$20,9,0)*G21,)</f>
        <v>0</v>
      </c>
      <c r="M21" s="8">
        <f>IFERROR(VLOOKUP($B21,Tecnicos!$E$1:$M$20,9,0)*H21,)</f>
        <v>0</v>
      </c>
      <c r="N21" s="8">
        <f>IFERROR(VLOOKUP($B21,Tecnicos!$E$1:$M$20,9,0)*I21,)</f>
        <v>0</v>
      </c>
    </row>
    <row r="22" spans="1:16" x14ac:dyDescent="0.35">
      <c r="A22" s="4"/>
      <c r="B22" s="4" t="s">
        <v>57</v>
      </c>
      <c r="C22" s="4"/>
      <c r="D22" s="4"/>
      <c r="E22" s="4" t="s">
        <v>265</v>
      </c>
      <c r="F22" s="8">
        <f>Gantt!U206</f>
        <v>1</v>
      </c>
      <c r="G22" s="8"/>
      <c r="H22" s="8"/>
      <c r="I22" s="4"/>
      <c r="J22" s="8">
        <f t="shared" si="0"/>
        <v>3470.5515727272737</v>
      </c>
      <c r="K22" s="8">
        <f>IFERROR(VLOOKUP($B22,Tecnicos!$E$1:$M$20,9,0)*F22,)</f>
        <v>3470.5515727272737</v>
      </c>
      <c r="L22" s="8">
        <f>IFERROR(VLOOKUP($B22,Tecnicos!$E$1:$M$20,9,0)*G22,)</f>
        <v>0</v>
      </c>
      <c r="M22" s="8">
        <f>IFERROR(VLOOKUP($B22,Tecnicos!$E$1:$M$20,9,0)*H22,)</f>
        <v>0</v>
      </c>
      <c r="N22" s="8">
        <f>IFERROR(VLOOKUP($B22,Tecnicos!$E$1:$M$20,9,0)*I22,)</f>
        <v>0</v>
      </c>
    </row>
    <row r="23" spans="1:16" x14ac:dyDescent="0.35">
      <c r="A23" s="4"/>
      <c r="B23" s="4" t="s">
        <v>59</v>
      </c>
      <c r="C23" s="4"/>
      <c r="D23" s="4"/>
      <c r="E23" s="4" t="s">
        <v>265</v>
      </c>
      <c r="F23" s="8">
        <f>Gantt!U207</f>
        <v>1</v>
      </c>
      <c r="G23" s="8"/>
      <c r="H23" s="8"/>
      <c r="I23" s="4"/>
      <c r="J23" s="8">
        <f t="shared" si="0"/>
        <v>2820.7716727272727</v>
      </c>
      <c r="K23" s="8">
        <f>IFERROR(VLOOKUP($B23,Tecnicos!$E$1:$M$20,9,0)*F23,)</f>
        <v>2820.7716727272727</v>
      </c>
      <c r="L23" s="8">
        <f>IFERROR(VLOOKUP($B23,Tecnicos!$E$1:$M$20,9,0)*G23,)</f>
        <v>0</v>
      </c>
      <c r="M23" s="8">
        <f>IFERROR(VLOOKUP($B23,Tecnicos!$E$1:$M$20,9,0)*H23,)</f>
        <v>0</v>
      </c>
      <c r="N23" s="8">
        <f>IFERROR(VLOOKUP($B23,Tecnicos!$E$1:$M$20,9,0)*I23,)</f>
        <v>0</v>
      </c>
    </row>
    <row r="24" spans="1:16" x14ac:dyDescent="0.35">
      <c r="A24" s="4"/>
      <c r="B24" s="4" t="s">
        <v>61</v>
      </c>
      <c r="C24" s="4"/>
      <c r="D24" s="4"/>
      <c r="E24" s="4" t="s">
        <v>265</v>
      </c>
      <c r="F24" s="8">
        <f>Gantt!U208</f>
        <v>1</v>
      </c>
      <c r="G24" s="8"/>
      <c r="H24" s="8"/>
      <c r="I24" s="4"/>
      <c r="J24" s="8">
        <f t="shared" si="0"/>
        <v>5995.2994309090918</v>
      </c>
      <c r="K24" s="8">
        <f>IFERROR(VLOOKUP($B24,Tecnicos!$E$1:$M$20,9,0)*F24,)</f>
        <v>5995.2994309090918</v>
      </c>
      <c r="L24" s="8">
        <f>IFERROR(VLOOKUP($B24,Tecnicos!$E$1:$M$20,9,0)*G24,)</f>
        <v>0</v>
      </c>
      <c r="M24" s="8">
        <f>IFERROR(VLOOKUP($B24,Tecnicos!$E$1:$M$20,9,0)*H24,)</f>
        <v>0</v>
      </c>
      <c r="N24" s="8">
        <f>IFERROR(VLOOKUP($B24,Tecnicos!$E$1:$M$20,9,0)*I24,)</f>
        <v>0</v>
      </c>
      <c r="P24" s="98">
        <f>SUM(F14:F24)/154.5</f>
        <v>0.11003236245954692</v>
      </c>
    </row>
    <row r="25" spans="1:16" x14ac:dyDescent="0.35">
      <c r="A25" s="4"/>
      <c r="B25" s="4"/>
      <c r="C25" s="4"/>
      <c r="D25" s="4"/>
      <c r="E25" s="4"/>
      <c r="F25" s="8"/>
      <c r="G25" s="8"/>
      <c r="H25" s="8"/>
      <c r="I25" s="4"/>
      <c r="J25" s="8">
        <f t="shared" si="0"/>
        <v>0</v>
      </c>
      <c r="K25" s="8">
        <f>IFERROR(VLOOKUP($B25,Tecnicos!$E$1:$M$20,9,0)*F25,)</f>
        <v>0</v>
      </c>
      <c r="L25" s="8">
        <f>IFERROR(VLOOKUP($B25,Tecnicos!$E$1:$M$20,9,0)*G25,)</f>
        <v>0</v>
      </c>
      <c r="M25" s="8">
        <f>IFERROR(VLOOKUP($B25,Tecnicos!$E$1:$M$20,9,0)*H25,)</f>
        <v>0</v>
      </c>
      <c r="N25" s="8">
        <f>IFERROR(VLOOKUP($B25,Tecnicos!$E$1:$M$20,9,0)*I25,)</f>
        <v>0</v>
      </c>
    </row>
    <row r="26" spans="1:16" ht="14.5" customHeight="1" x14ac:dyDescent="0.35">
      <c r="A26" s="4"/>
      <c r="B26" s="4" t="s">
        <v>36</v>
      </c>
      <c r="C26" s="4"/>
      <c r="D26" s="4"/>
      <c r="E26" s="4" t="s">
        <v>266</v>
      </c>
      <c r="F26" s="8">
        <f>Gantt!U211</f>
        <v>0</v>
      </c>
      <c r="G26" s="8">
        <f>Gantt!AG211</f>
        <v>1</v>
      </c>
      <c r="H26" s="8">
        <f>Gantt!AS211</f>
        <v>0.4</v>
      </c>
      <c r="I26" s="4"/>
      <c r="J26" s="8">
        <f t="shared" ref="J26:J36" si="1">SUM(F26:I26)*K26</f>
        <v>0</v>
      </c>
      <c r="K26" s="8">
        <f>IFERROR(VLOOKUP($B26,Tecnicos!$E$1:$M$20,9,0)*F26,)</f>
        <v>0</v>
      </c>
      <c r="L26" s="8">
        <f>IFERROR(VLOOKUP($B26,Tecnicos!$E$1:$M$20,9,0)*G26,)</f>
        <v>8136.4989236363645</v>
      </c>
      <c r="M26" s="8">
        <f>IFERROR(VLOOKUP($B26,Tecnicos!$E$1:$M$20,9,0)*H26,)</f>
        <v>3254.5995694545459</v>
      </c>
      <c r="N26" s="8">
        <f>IFERROR(VLOOKUP($B26,Tecnicos!$E$1:$M$20,9,0)*I26,)</f>
        <v>0</v>
      </c>
    </row>
    <row r="27" spans="1:16" x14ac:dyDescent="0.35">
      <c r="A27" s="4"/>
      <c r="B27" s="4" t="s">
        <v>40</v>
      </c>
      <c r="C27" s="4"/>
      <c r="D27" s="4"/>
      <c r="E27" s="4" t="s">
        <v>266</v>
      </c>
      <c r="F27" s="8">
        <f>Gantt!U212</f>
        <v>3</v>
      </c>
      <c r="G27" s="8">
        <f>Gantt!AG212</f>
        <v>2</v>
      </c>
      <c r="H27" s="8">
        <f>Gantt!AS212</f>
        <v>0.8</v>
      </c>
      <c r="I27" s="4"/>
      <c r="J27" s="8">
        <f t="shared" si="1"/>
        <v>124423.12399745455</v>
      </c>
      <c r="K27" s="8">
        <f>IFERROR(VLOOKUP($B27,Tecnicos!$E$1:$M$20,9,0)*F27,)</f>
        <v>21452.26275818182</v>
      </c>
      <c r="L27" s="8">
        <f>IFERROR(VLOOKUP($B27,Tecnicos!$E$1:$M$20,9,0)*G27,)</f>
        <v>14301.508505454547</v>
      </c>
      <c r="M27" s="8">
        <f>IFERROR(VLOOKUP($B27,Tecnicos!$E$1:$M$20,9,0)*H27,)</f>
        <v>5720.6034021818195</v>
      </c>
      <c r="N27" s="8">
        <f>IFERROR(VLOOKUP($B27,Tecnicos!$E$1:$M$20,9,0)*I27,)</f>
        <v>0</v>
      </c>
    </row>
    <row r="28" spans="1:16" x14ac:dyDescent="0.35">
      <c r="A28" s="4"/>
      <c r="B28" s="4" t="s">
        <v>44</v>
      </c>
      <c r="C28" s="4"/>
      <c r="D28" s="4"/>
      <c r="E28" s="4" t="s">
        <v>266</v>
      </c>
      <c r="F28" s="8">
        <f>Gantt!U213</f>
        <v>4.0000000000000009</v>
      </c>
      <c r="G28" s="8">
        <f>Gantt!AG213</f>
        <v>3</v>
      </c>
      <c r="H28" s="8">
        <f>Gantt!AS213</f>
        <v>1.2</v>
      </c>
      <c r="I28" s="4"/>
      <c r="J28" s="8">
        <f t="shared" si="1"/>
        <v>148169.39231563642</v>
      </c>
      <c r="K28" s="8">
        <f>IFERROR(VLOOKUP($B28,Tecnicos!$E$1:$M$20,9,0)*F28,)</f>
        <v>18069.438087272731</v>
      </c>
      <c r="L28" s="8">
        <f>IFERROR(VLOOKUP($B28,Tecnicos!$E$1:$M$20,9,0)*G28,)</f>
        <v>13552.078565454545</v>
      </c>
      <c r="M28" s="8">
        <f>IFERROR(VLOOKUP($B28,Tecnicos!$E$1:$M$20,9,0)*H28,)</f>
        <v>5420.8314261818177</v>
      </c>
      <c r="N28" s="8">
        <f>IFERROR(VLOOKUP($B28,Tecnicos!$E$1:$M$20,9,0)*I28,)</f>
        <v>0</v>
      </c>
    </row>
    <row r="29" spans="1:16" x14ac:dyDescent="0.35">
      <c r="A29" s="4"/>
      <c r="B29" s="4" t="s">
        <v>47</v>
      </c>
      <c r="C29" s="4"/>
      <c r="D29" s="4"/>
      <c r="E29" s="4" t="s">
        <v>266</v>
      </c>
      <c r="F29" s="8">
        <f>Gantt!U214</f>
        <v>4.0000000000000009</v>
      </c>
      <c r="G29" s="8">
        <f>Gantt!AG214</f>
        <v>3</v>
      </c>
      <c r="H29" s="8">
        <f>Gantt!AS214</f>
        <v>1.2</v>
      </c>
      <c r="I29" s="4"/>
      <c r="J29" s="8">
        <f t="shared" si="1"/>
        <v>96803.267792000028</v>
      </c>
      <c r="K29" s="8">
        <f>IFERROR(VLOOKUP($B29,Tecnicos!$E$1:$M$20,9,0)*F29,)</f>
        <v>11805.276560000002</v>
      </c>
      <c r="L29" s="8">
        <f>IFERROR(VLOOKUP($B29,Tecnicos!$E$1:$M$20,9,0)*G29,)</f>
        <v>8853.9574200000006</v>
      </c>
      <c r="M29" s="8">
        <f>IFERROR(VLOOKUP($B29,Tecnicos!$E$1:$M$20,9,0)*H29,)</f>
        <v>3541.5829680000002</v>
      </c>
      <c r="N29" s="8">
        <f>IFERROR(VLOOKUP($B29,Tecnicos!$E$1:$M$20,9,0)*I29,)</f>
        <v>0</v>
      </c>
    </row>
    <row r="30" spans="1:16" x14ac:dyDescent="0.35">
      <c r="A30" s="4"/>
      <c r="B30" s="4" t="s">
        <v>49</v>
      </c>
      <c r="C30" s="4"/>
      <c r="D30" s="4"/>
      <c r="E30" s="4" t="s">
        <v>266</v>
      </c>
      <c r="F30" s="8">
        <f>Gantt!U215</f>
        <v>4.0000000000000009</v>
      </c>
      <c r="G30" s="8">
        <f>Gantt!AG215</f>
        <v>3</v>
      </c>
      <c r="H30" s="8">
        <f>Gantt!AS215</f>
        <v>1.2</v>
      </c>
      <c r="I30" s="4"/>
      <c r="J30" s="8">
        <f t="shared" si="1"/>
        <v>205749.89381672736</v>
      </c>
      <c r="K30" s="8">
        <f>IFERROR(VLOOKUP($B30,Tecnicos!$E$1:$M$20,9,0)*F30,)</f>
        <v>25091.450465454553</v>
      </c>
      <c r="L30" s="8">
        <f>IFERROR(VLOOKUP($B30,Tecnicos!$E$1:$M$20,9,0)*G30,)</f>
        <v>18818.587849090909</v>
      </c>
      <c r="M30" s="8">
        <f>IFERROR(VLOOKUP($B30,Tecnicos!$E$1:$M$20,9,0)*H30,)</f>
        <v>7527.4351396363636</v>
      </c>
      <c r="N30" s="8">
        <f>IFERROR(VLOOKUP($B30,Tecnicos!$E$1:$M$20,9,0)*I30,)</f>
        <v>0</v>
      </c>
    </row>
    <row r="31" spans="1:16" x14ac:dyDescent="0.35">
      <c r="A31" s="4"/>
      <c r="B31" s="4" t="s">
        <v>51</v>
      </c>
      <c r="C31" s="4"/>
      <c r="D31" s="4"/>
      <c r="E31" s="4" t="s">
        <v>266</v>
      </c>
      <c r="F31" s="8">
        <f>Gantt!U216</f>
        <v>0</v>
      </c>
      <c r="G31" s="8">
        <f>Gantt!AG216</f>
        <v>1</v>
      </c>
      <c r="H31" s="8">
        <f>Gantt!AS216</f>
        <v>0.4</v>
      </c>
      <c r="I31" s="4"/>
      <c r="J31" s="8">
        <f t="shared" si="1"/>
        <v>0</v>
      </c>
      <c r="K31" s="8">
        <f>IFERROR(VLOOKUP($B31,Tecnicos!$E$1:$M$20,9,0)*F31,)</f>
        <v>0</v>
      </c>
      <c r="L31" s="8">
        <f>IFERROR(VLOOKUP($B31,Tecnicos!$E$1:$M$20,9,0)*G31,)</f>
        <v>5281.5766436363638</v>
      </c>
      <c r="M31" s="8">
        <f>IFERROR(VLOOKUP($B31,Tecnicos!$E$1:$M$20,9,0)*H31,)</f>
        <v>2112.6306574545456</v>
      </c>
      <c r="N31" s="8">
        <f>IFERROR(VLOOKUP($B31,Tecnicos!$E$1:$M$20,9,0)*I31,)</f>
        <v>0</v>
      </c>
    </row>
    <row r="32" spans="1:16" x14ac:dyDescent="0.35">
      <c r="A32" s="4"/>
      <c r="B32" s="4" t="s">
        <v>53</v>
      </c>
      <c r="C32" s="4"/>
      <c r="D32" s="4"/>
      <c r="E32" s="4" t="s">
        <v>266</v>
      </c>
      <c r="F32" s="8">
        <f>Gantt!U217</f>
        <v>0</v>
      </c>
      <c r="G32" s="8">
        <f>Gantt!AG217</f>
        <v>1</v>
      </c>
      <c r="H32" s="8">
        <f>Gantt!AS217</f>
        <v>0.4</v>
      </c>
      <c r="I32" s="4"/>
      <c r="J32" s="8">
        <f t="shared" si="1"/>
        <v>0</v>
      </c>
      <c r="K32" s="8">
        <f>IFERROR(VLOOKUP($B32,Tecnicos!$E$1:$M$20,9,0)*F32,)</f>
        <v>0</v>
      </c>
      <c r="L32" s="8">
        <f>IFERROR(VLOOKUP($B32,Tecnicos!$E$1:$M$20,9,0)*G32,)</f>
        <v>6280.8165636363638</v>
      </c>
      <c r="M32" s="8">
        <f>IFERROR(VLOOKUP($B32,Tecnicos!$E$1:$M$20,9,0)*H32,)</f>
        <v>2512.3266254545456</v>
      </c>
      <c r="N32" s="8">
        <f>IFERROR(VLOOKUP($B32,Tecnicos!$E$1:$M$20,9,0)*I32,)</f>
        <v>0</v>
      </c>
    </row>
    <row r="33" spans="1:16" x14ac:dyDescent="0.35">
      <c r="A33" s="4"/>
      <c r="B33" s="4" t="s">
        <v>55</v>
      </c>
      <c r="C33" s="4"/>
      <c r="D33" s="4"/>
      <c r="E33" s="4" t="s">
        <v>266</v>
      </c>
      <c r="F33" s="8">
        <f>Gantt!U218</f>
        <v>3</v>
      </c>
      <c r="G33" s="8">
        <f>Gantt!AG218</f>
        <v>2</v>
      </c>
      <c r="H33" s="8">
        <f>Gantt!AS218</f>
        <v>0.8</v>
      </c>
      <c r="I33" s="4"/>
      <c r="J33" s="8">
        <f t="shared" si="1"/>
        <v>114253.39380000001</v>
      </c>
      <c r="K33" s="8">
        <f>IFERROR(VLOOKUP($B33,Tecnicos!$E$1:$M$20,9,0)*F33,)</f>
        <v>19698.861000000001</v>
      </c>
      <c r="L33" s="8">
        <f>IFERROR(VLOOKUP($B33,Tecnicos!$E$1:$M$20,9,0)*G33,)</f>
        <v>13132.574000000001</v>
      </c>
      <c r="M33" s="8">
        <f>IFERROR(VLOOKUP($B33,Tecnicos!$E$1:$M$20,9,0)*H33,)</f>
        <v>5253.0296000000008</v>
      </c>
      <c r="N33" s="8">
        <f>IFERROR(VLOOKUP($B33,Tecnicos!$E$1:$M$20,9,0)*I33,)</f>
        <v>0</v>
      </c>
    </row>
    <row r="34" spans="1:16" x14ac:dyDescent="0.35">
      <c r="A34" s="4"/>
      <c r="B34" s="4" t="s">
        <v>57</v>
      </c>
      <c r="C34" s="4"/>
      <c r="D34" s="4"/>
      <c r="E34" s="4" t="s">
        <v>266</v>
      </c>
      <c r="F34" s="8">
        <f>Gantt!U219</f>
        <v>7</v>
      </c>
      <c r="G34" s="8">
        <f>Gantt!AG219</f>
        <v>6.9999999999999991</v>
      </c>
      <c r="H34" s="8">
        <f>Gantt!AS219</f>
        <v>2.4</v>
      </c>
      <c r="I34" s="4"/>
      <c r="J34" s="8">
        <f t="shared" si="1"/>
        <v>398419.32054909097</v>
      </c>
      <c r="K34" s="8">
        <f>IFERROR(VLOOKUP($B34,Tecnicos!$E$1:$M$20,9,0)*F34,)</f>
        <v>24293.861009090917</v>
      </c>
      <c r="L34" s="8">
        <f>IFERROR(VLOOKUP($B34,Tecnicos!$E$1:$M$20,9,0)*G34,)</f>
        <v>24293.861009090913</v>
      </c>
      <c r="M34" s="8">
        <f>IFERROR(VLOOKUP($B34,Tecnicos!$E$1:$M$20,9,0)*H34,)</f>
        <v>8329.3237745454571</v>
      </c>
      <c r="N34" s="8">
        <f>IFERROR(VLOOKUP($B34,Tecnicos!$E$1:$M$20,9,0)*I34,)</f>
        <v>0</v>
      </c>
    </row>
    <row r="35" spans="1:16" x14ac:dyDescent="0.35">
      <c r="A35" s="4"/>
      <c r="B35" s="4" t="s">
        <v>59</v>
      </c>
      <c r="C35" s="4"/>
      <c r="D35" s="4"/>
      <c r="E35" s="4" t="s">
        <v>266</v>
      </c>
      <c r="F35" s="8">
        <f>Gantt!U220</f>
        <v>7</v>
      </c>
      <c r="G35" s="8">
        <f>Gantt!AG220</f>
        <v>6.9999999999999991</v>
      </c>
      <c r="H35" s="8">
        <f>Gantt!AS220</f>
        <v>2.4</v>
      </c>
      <c r="I35" s="4"/>
      <c r="J35" s="8">
        <f t="shared" si="1"/>
        <v>323824.5880290909</v>
      </c>
      <c r="K35" s="8">
        <f>IFERROR(VLOOKUP($B35,Tecnicos!$E$1:$M$20,9,0)*F35,)</f>
        <v>19745.401709090911</v>
      </c>
      <c r="L35" s="8">
        <f>IFERROR(VLOOKUP($B35,Tecnicos!$E$1:$M$20,9,0)*G35,)</f>
        <v>19745.401709090907</v>
      </c>
      <c r="M35" s="8">
        <f>IFERROR(VLOOKUP($B35,Tecnicos!$E$1:$M$20,9,0)*H35,)</f>
        <v>6769.852014545454</v>
      </c>
      <c r="N35" s="8">
        <f>IFERROR(VLOOKUP($B35,Tecnicos!$E$1:$M$20,9,0)*I35,)</f>
        <v>0</v>
      </c>
    </row>
    <row r="36" spans="1:16" x14ac:dyDescent="0.35">
      <c r="A36" s="4"/>
      <c r="B36" s="4" t="s">
        <v>61</v>
      </c>
      <c r="C36" s="4"/>
      <c r="D36" s="4"/>
      <c r="E36" s="4" t="s">
        <v>266</v>
      </c>
      <c r="F36" s="8">
        <f>Gantt!U221</f>
        <v>1.5</v>
      </c>
      <c r="G36" s="8">
        <f>Gantt!AG221</f>
        <v>1.5</v>
      </c>
      <c r="H36" s="8">
        <f>Gantt!AS221</f>
        <v>0.4</v>
      </c>
      <c r="I36" s="4"/>
      <c r="J36" s="8">
        <f t="shared" si="1"/>
        <v>30576.027097636364</v>
      </c>
      <c r="K36" s="8">
        <f>IFERROR(VLOOKUP($B36,Tecnicos!$E$1:$M$20,9,0)*F36,)</f>
        <v>8992.9491463636368</v>
      </c>
      <c r="L36" s="8">
        <f>IFERROR(VLOOKUP($B36,Tecnicos!$E$1:$M$20,9,0)*G36,)</f>
        <v>8992.9491463636368</v>
      </c>
      <c r="M36" s="8">
        <f>IFERROR(VLOOKUP($B36,Tecnicos!$E$1:$M$20,9,0)*H36,)</f>
        <v>2398.1197723636369</v>
      </c>
      <c r="N36" s="8">
        <f>IFERROR(VLOOKUP($B36,Tecnicos!$E$1:$M$20,9,0)*I36,)</f>
        <v>0</v>
      </c>
      <c r="P36" s="98">
        <f>SUM(F26:H36)/154.5</f>
        <v>0.49579288025889962</v>
      </c>
    </row>
    <row r="37" spans="1:16" x14ac:dyDescent="0.35">
      <c r="A37" s="4"/>
      <c r="B37" s="4"/>
      <c r="C37" s="4"/>
      <c r="D37" s="4"/>
      <c r="E37" s="4"/>
      <c r="F37" s="8"/>
      <c r="G37" s="8"/>
      <c r="H37" s="8"/>
      <c r="I37" s="4"/>
      <c r="J37" s="8">
        <f t="shared" si="0"/>
        <v>0</v>
      </c>
      <c r="K37" s="8">
        <f>IFERROR(VLOOKUP($B37,Tecnicos!$E$1:$M$20,9,0)*F37,)</f>
        <v>0</v>
      </c>
      <c r="L37" s="8">
        <f>IFERROR(VLOOKUP($B37,Tecnicos!$E$1:$M$20,9,0)*G37,)</f>
        <v>0</v>
      </c>
      <c r="M37" s="8">
        <f>IFERROR(VLOOKUP($B37,Tecnicos!$E$1:$M$20,9,0)*H37,)</f>
        <v>0</v>
      </c>
      <c r="N37" s="8">
        <f>IFERROR(VLOOKUP($B37,Tecnicos!$E$1:$M$20,9,0)*I37,)</f>
        <v>0</v>
      </c>
    </row>
    <row r="38" spans="1:16" ht="14.5" customHeight="1" x14ac:dyDescent="0.35">
      <c r="A38" s="4"/>
      <c r="B38" s="4" t="s">
        <v>36</v>
      </c>
      <c r="C38" s="4"/>
      <c r="D38" s="4"/>
      <c r="E38" s="4" t="s">
        <v>267</v>
      </c>
      <c r="F38" s="8"/>
      <c r="G38" s="8">
        <f>Gantt!AG226</f>
        <v>0</v>
      </c>
      <c r="H38" s="8">
        <f>Gantt!AS226</f>
        <v>0</v>
      </c>
      <c r="I38" s="4"/>
      <c r="J38" s="8">
        <f t="shared" si="0"/>
        <v>0</v>
      </c>
      <c r="K38" s="8">
        <f>IFERROR(VLOOKUP($B38,Tecnicos!$E$1:$M$20,9,0)*F38,)</f>
        <v>0</v>
      </c>
      <c r="L38" s="8">
        <f>IFERROR(VLOOKUP($B38,Tecnicos!$E$1:$M$20,9,0)*G38,)</f>
        <v>0</v>
      </c>
      <c r="M38" s="8">
        <f>IFERROR(VLOOKUP($B38,Tecnicos!$E$1:$M$20,9,0)*H38,)</f>
        <v>0</v>
      </c>
      <c r="N38" s="8">
        <f>IFERROR(VLOOKUP($B38,Tecnicos!$E$1:$M$20,9,0)*I38,)</f>
        <v>0</v>
      </c>
    </row>
    <row r="39" spans="1:16" x14ac:dyDescent="0.35">
      <c r="A39" s="4"/>
      <c r="B39" s="4" t="s">
        <v>40</v>
      </c>
      <c r="C39" s="4"/>
      <c r="D39" s="4"/>
      <c r="E39" s="4" t="s">
        <v>267</v>
      </c>
      <c r="F39" s="8"/>
      <c r="G39" s="8">
        <f>Gantt!AG227</f>
        <v>1.0000000000000002</v>
      </c>
      <c r="H39" s="8">
        <f>Gantt!AS227</f>
        <v>1.4</v>
      </c>
      <c r="I39" s="4"/>
      <c r="J39" s="8">
        <f t="shared" si="0"/>
        <v>0</v>
      </c>
      <c r="K39" s="8">
        <f>IFERROR(VLOOKUP($B39,Tecnicos!$E$1:$M$20,9,0)*F39,)</f>
        <v>0</v>
      </c>
      <c r="L39" s="8">
        <f>IFERROR(VLOOKUP($B39,Tecnicos!$E$1:$M$20,9,0)*G39,)</f>
        <v>7150.7542527272753</v>
      </c>
      <c r="M39" s="8">
        <f>IFERROR(VLOOKUP($B39,Tecnicos!$E$1:$M$20,9,0)*H39,)</f>
        <v>10011.055953818182</v>
      </c>
      <c r="N39" s="8">
        <f>IFERROR(VLOOKUP($B39,Tecnicos!$E$1:$M$20,9,0)*I39,)</f>
        <v>0</v>
      </c>
    </row>
    <row r="40" spans="1:16" x14ac:dyDescent="0.35">
      <c r="A40" s="4"/>
      <c r="B40" s="4" t="s">
        <v>44</v>
      </c>
      <c r="C40" s="4"/>
      <c r="D40" s="4"/>
      <c r="E40" s="4" t="s">
        <v>267</v>
      </c>
      <c r="F40" s="8"/>
      <c r="G40" s="8">
        <f>Gantt!AG228</f>
        <v>1.0000000000000002</v>
      </c>
      <c r="H40" s="8">
        <f>Gantt!AS228</f>
        <v>3.1999999999999997</v>
      </c>
      <c r="I40" s="4"/>
      <c r="J40" s="8">
        <f t="shared" si="0"/>
        <v>0</v>
      </c>
      <c r="K40" s="8">
        <f>IFERROR(VLOOKUP($B40,Tecnicos!$E$1:$M$20,9,0)*F40,)</f>
        <v>0</v>
      </c>
      <c r="L40" s="8">
        <f>IFERROR(VLOOKUP($B40,Tecnicos!$E$1:$M$20,9,0)*G40,)</f>
        <v>4517.3595218181827</v>
      </c>
      <c r="M40" s="8">
        <f>IFERROR(VLOOKUP($B40,Tecnicos!$E$1:$M$20,9,0)*H40,)</f>
        <v>14455.550469818181</v>
      </c>
      <c r="N40" s="8">
        <f>IFERROR(VLOOKUP($B40,Tecnicos!$E$1:$M$20,9,0)*I40,)</f>
        <v>0</v>
      </c>
    </row>
    <row r="41" spans="1:16" x14ac:dyDescent="0.35">
      <c r="A41" s="4"/>
      <c r="B41" s="4" t="s">
        <v>47</v>
      </c>
      <c r="C41" s="4"/>
      <c r="D41" s="4"/>
      <c r="E41" s="4" t="s">
        <v>267</v>
      </c>
      <c r="F41" s="8"/>
      <c r="G41" s="8">
        <f>Gantt!AG229</f>
        <v>1.0000000000000002</v>
      </c>
      <c r="H41" s="8">
        <f>Gantt!AS229</f>
        <v>1.9999999999999998</v>
      </c>
      <c r="I41" s="4"/>
      <c r="J41" s="8">
        <f t="shared" si="0"/>
        <v>0</v>
      </c>
      <c r="K41" s="8">
        <f>IFERROR(VLOOKUP($B41,Tecnicos!$E$1:$M$20,9,0)*F41,)</f>
        <v>0</v>
      </c>
      <c r="L41" s="8">
        <f>IFERROR(VLOOKUP($B41,Tecnicos!$E$1:$M$20,9,0)*G41,)</f>
        <v>2951.3191400000005</v>
      </c>
      <c r="M41" s="8">
        <f>IFERROR(VLOOKUP($B41,Tecnicos!$E$1:$M$20,9,0)*H41,)</f>
        <v>5902.6382799999992</v>
      </c>
      <c r="N41" s="8">
        <f>IFERROR(VLOOKUP($B41,Tecnicos!$E$1:$M$20,9,0)*I41,)</f>
        <v>0</v>
      </c>
    </row>
    <row r="42" spans="1:16" x14ac:dyDescent="0.35">
      <c r="A42" s="4"/>
      <c r="B42" s="4" t="s">
        <v>49</v>
      </c>
      <c r="C42" s="4"/>
      <c r="D42" s="4"/>
      <c r="E42" s="4" t="s">
        <v>267</v>
      </c>
      <c r="F42" s="8"/>
      <c r="G42" s="8">
        <f>Gantt!AG230</f>
        <v>1.0000000000000002</v>
      </c>
      <c r="H42" s="8">
        <f>Gantt!AS230</f>
        <v>3.1999999999999997</v>
      </c>
      <c r="I42" s="4"/>
      <c r="J42" s="8">
        <f t="shared" si="0"/>
        <v>0</v>
      </c>
      <c r="K42" s="8">
        <f>IFERROR(VLOOKUP($B42,Tecnicos!$E$1:$M$20,9,0)*F42,)</f>
        <v>0</v>
      </c>
      <c r="L42" s="8">
        <f>IFERROR(VLOOKUP($B42,Tecnicos!$E$1:$M$20,9,0)*G42,)</f>
        <v>6272.8626163636382</v>
      </c>
      <c r="M42" s="8">
        <f>IFERROR(VLOOKUP($B42,Tecnicos!$E$1:$M$20,9,0)*H42,)</f>
        <v>20073.160372363636</v>
      </c>
      <c r="N42" s="8">
        <f>IFERROR(VLOOKUP($B42,Tecnicos!$E$1:$M$20,9,0)*I42,)</f>
        <v>0</v>
      </c>
    </row>
    <row r="43" spans="1:16" x14ac:dyDescent="0.35">
      <c r="A43" s="4"/>
      <c r="B43" s="4" t="s">
        <v>51</v>
      </c>
      <c r="C43" s="4"/>
      <c r="D43" s="4"/>
      <c r="E43" s="4" t="s">
        <v>267</v>
      </c>
      <c r="F43" s="8"/>
      <c r="G43" s="8">
        <f>Gantt!AG231</f>
        <v>0</v>
      </c>
      <c r="H43" s="8">
        <f>Gantt!AS231</f>
        <v>0</v>
      </c>
      <c r="I43" s="4"/>
      <c r="J43" s="8">
        <f t="shared" si="0"/>
        <v>0</v>
      </c>
      <c r="K43" s="8">
        <f>IFERROR(VLOOKUP($B43,Tecnicos!$E$1:$M$20,9,0)*F43,)</f>
        <v>0</v>
      </c>
      <c r="L43" s="8">
        <f>IFERROR(VLOOKUP($B43,Tecnicos!$E$1:$M$20,9,0)*G43,)</f>
        <v>0</v>
      </c>
      <c r="M43" s="8">
        <f>IFERROR(VLOOKUP($B43,Tecnicos!$E$1:$M$20,9,0)*H43,)</f>
        <v>0</v>
      </c>
      <c r="N43" s="8">
        <f>IFERROR(VLOOKUP($B43,Tecnicos!$E$1:$M$20,9,0)*I43,)</f>
        <v>0</v>
      </c>
    </row>
    <row r="44" spans="1:16" x14ac:dyDescent="0.35">
      <c r="A44" s="4"/>
      <c r="B44" s="4" t="s">
        <v>53</v>
      </c>
      <c r="C44" s="4"/>
      <c r="D44" s="4"/>
      <c r="E44" s="4" t="s">
        <v>267</v>
      </c>
      <c r="F44" s="8"/>
      <c r="G44" s="8">
        <f>Gantt!AG232</f>
        <v>0</v>
      </c>
      <c r="H44" s="8">
        <f>Gantt!AS232</f>
        <v>0</v>
      </c>
      <c r="I44" s="4"/>
      <c r="J44" s="8">
        <f t="shared" si="0"/>
        <v>0</v>
      </c>
      <c r="K44" s="8">
        <f>IFERROR(VLOOKUP($B44,Tecnicos!$E$1:$M$20,9,0)*F44,)</f>
        <v>0</v>
      </c>
      <c r="L44" s="8">
        <f>IFERROR(VLOOKUP($B44,Tecnicos!$E$1:$M$20,9,0)*G44,)</f>
        <v>0</v>
      </c>
      <c r="M44" s="8">
        <f>IFERROR(VLOOKUP($B44,Tecnicos!$E$1:$M$20,9,0)*H44,)</f>
        <v>0</v>
      </c>
      <c r="N44" s="8">
        <f>IFERROR(VLOOKUP($B44,Tecnicos!$E$1:$M$20,9,0)*I44,)</f>
        <v>0</v>
      </c>
    </row>
    <row r="45" spans="1:16" x14ac:dyDescent="0.35">
      <c r="A45" s="4"/>
      <c r="B45" s="4" t="s">
        <v>55</v>
      </c>
      <c r="C45" s="4"/>
      <c r="D45" s="4"/>
      <c r="E45" s="4" t="s">
        <v>267</v>
      </c>
      <c r="F45" s="8"/>
      <c r="G45" s="8">
        <f>Gantt!AG233</f>
        <v>1.0000000000000002</v>
      </c>
      <c r="H45" s="8">
        <f>Gantt!AS233</f>
        <v>0</v>
      </c>
      <c r="I45" s="4"/>
      <c r="J45" s="8">
        <f t="shared" si="0"/>
        <v>0</v>
      </c>
      <c r="K45" s="8">
        <f>IFERROR(VLOOKUP($B45,Tecnicos!$E$1:$M$20,9,0)*F45,)</f>
        <v>0</v>
      </c>
      <c r="L45" s="8">
        <f>IFERROR(VLOOKUP($B45,Tecnicos!$E$1:$M$20,9,0)*G45,)</f>
        <v>6566.2870000000021</v>
      </c>
      <c r="M45" s="8">
        <f>IFERROR(VLOOKUP($B45,Tecnicos!$E$1:$M$20,9,0)*H45,)</f>
        <v>0</v>
      </c>
      <c r="N45" s="8">
        <f>IFERROR(VLOOKUP($B45,Tecnicos!$E$1:$M$20,9,0)*I45,)</f>
        <v>0</v>
      </c>
    </row>
    <row r="46" spans="1:16" x14ac:dyDescent="0.35">
      <c r="A46" s="4"/>
      <c r="B46" s="4" t="s">
        <v>57</v>
      </c>
      <c r="C46" s="4"/>
      <c r="D46" s="4"/>
      <c r="E46" s="4" t="s">
        <v>267</v>
      </c>
      <c r="F46" s="8"/>
      <c r="G46" s="8">
        <f>Gantt!AG234</f>
        <v>0</v>
      </c>
      <c r="H46" s="8">
        <f>Gantt!AS234</f>
        <v>0</v>
      </c>
      <c r="I46" s="4"/>
      <c r="J46" s="8">
        <f t="shared" si="0"/>
        <v>0</v>
      </c>
      <c r="K46" s="8">
        <f>IFERROR(VLOOKUP($B46,Tecnicos!$E$1:$M$20,9,0)*F46,)</f>
        <v>0</v>
      </c>
      <c r="L46" s="8">
        <f>IFERROR(VLOOKUP($B46,Tecnicos!$E$1:$M$20,9,0)*G46,)</f>
        <v>0</v>
      </c>
      <c r="M46" s="8">
        <f>IFERROR(VLOOKUP($B46,Tecnicos!$E$1:$M$20,9,0)*H46,)</f>
        <v>0</v>
      </c>
      <c r="N46" s="8">
        <f>IFERROR(VLOOKUP($B46,Tecnicos!$E$1:$M$20,9,0)*I46,)</f>
        <v>0</v>
      </c>
    </row>
    <row r="47" spans="1:16" x14ac:dyDescent="0.35">
      <c r="A47" s="4"/>
      <c r="B47" s="4" t="s">
        <v>59</v>
      </c>
      <c r="C47" s="4"/>
      <c r="D47" s="4"/>
      <c r="E47" s="4" t="s">
        <v>267</v>
      </c>
      <c r="F47" s="8"/>
      <c r="G47" s="8">
        <f>Gantt!AG235</f>
        <v>0</v>
      </c>
      <c r="H47" s="8">
        <f>Gantt!AS235</f>
        <v>0</v>
      </c>
      <c r="I47" s="4"/>
      <c r="J47" s="8">
        <f t="shared" si="0"/>
        <v>0</v>
      </c>
      <c r="K47" s="8">
        <f>IFERROR(VLOOKUP($B47,Tecnicos!$E$1:$M$20,9,0)*F47,)</f>
        <v>0</v>
      </c>
      <c r="L47" s="8">
        <f>IFERROR(VLOOKUP($B47,Tecnicos!$E$1:$M$20,9,0)*G47,)</f>
        <v>0</v>
      </c>
      <c r="M47" s="8">
        <f>IFERROR(VLOOKUP($B47,Tecnicos!$E$1:$M$20,9,0)*H47,)</f>
        <v>0</v>
      </c>
      <c r="N47" s="8">
        <f>IFERROR(VLOOKUP($B47,Tecnicos!$E$1:$M$20,9,0)*I47,)</f>
        <v>0</v>
      </c>
    </row>
    <row r="48" spans="1:16" x14ac:dyDescent="0.35">
      <c r="A48" s="4"/>
      <c r="B48" s="4" t="s">
        <v>61</v>
      </c>
      <c r="C48" s="4"/>
      <c r="D48" s="4"/>
      <c r="E48" s="4" t="s">
        <v>267</v>
      </c>
      <c r="F48" s="8"/>
      <c r="G48" s="8">
        <f>Gantt!AG236</f>
        <v>0</v>
      </c>
      <c r="H48" s="8">
        <f>Gantt!AS236</f>
        <v>0</v>
      </c>
      <c r="I48" s="4"/>
      <c r="J48" s="8">
        <f t="shared" si="0"/>
        <v>0</v>
      </c>
      <c r="K48" s="8">
        <f>IFERROR(VLOOKUP($B48,Tecnicos!$E$1:$M$20,9,0)*F48,)</f>
        <v>0</v>
      </c>
      <c r="L48" s="8">
        <f>IFERROR(VLOOKUP($B48,Tecnicos!$E$1:$M$20,9,0)*G48,)</f>
        <v>0</v>
      </c>
      <c r="M48" s="8">
        <f>IFERROR(VLOOKUP($B48,Tecnicos!$E$1:$M$20,9,0)*H48,)</f>
        <v>0</v>
      </c>
      <c r="N48" s="8">
        <f>IFERROR(VLOOKUP($B48,Tecnicos!$E$1:$M$20,9,0)*I48,)</f>
        <v>0</v>
      </c>
      <c r="P48" s="98">
        <f>SUM(F38:H48)/154.5</f>
        <v>9.5792880258899676E-2</v>
      </c>
    </row>
    <row r="49" spans="1:16" x14ac:dyDescent="0.35">
      <c r="A49" s="4"/>
      <c r="B49" s="4"/>
      <c r="C49" s="4"/>
      <c r="D49" s="4"/>
      <c r="E49" s="4"/>
      <c r="F49" s="8"/>
      <c r="G49" s="8"/>
      <c r="H49" s="8"/>
      <c r="I49" s="4"/>
      <c r="J49" s="8">
        <f t="shared" si="0"/>
        <v>0</v>
      </c>
      <c r="K49" s="8">
        <f>IFERROR(VLOOKUP($B49,Tecnicos!$E$1:$M$20,9,0)*F49,)</f>
        <v>0</v>
      </c>
      <c r="L49" s="8">
        <f>IFERROR(VLOOKUP($B49,Tecnicos!$E$1:$M$20,9,0)*G49,)</f>
        <v>0</v>
      </c>
      <c r="M49" s="8">
        <f>IFERROR(VLOOKUP($B49,Tecnicos!$E$1:$M$20,9,0)*H49,)</f>
        <v>0</v>
      </c>
      <c r="N49" s="8">
        <f>IFERROR(VLOOKUP($B49,Tecnicos!$E$1:$M$20,9,0)*I49,)</f>
        <v>0</v>
      </c>
    </row>
    <row r="50" spans="1:16" ht="14.5" customHeight="1" x14ac:dyDescent="0.35">
      <c r="A50" s="4"/>
      <c r="B50" s="4" t="s">
        <v>36</v>
      </c>
      <c r="C50" s="4"/>
      <c r="D50" s="4"/>
      <c r="E50" s="4" t="s">
        <v>268</v>
      </c>
      <c r="F50" s="8"/>
      <c r="G50" s="8">
        <f>Gantt!AG239</f>
        <v>0.50000000000000011</v>
      </c>
      <c r="H50" s="8">
        <f>Gantt!AS239</f>
        <v>0.6</v>
      </c>
      <c r="I50" s="4"/>
      <c r="J50" s="8">
        <f t="shared" ref="J50:J60" si="2">SUM(F50:I50)*K50</f>
        <v>0</v>
      </c>
      <c r="K50" s="8">
        <f>IFERROR(VLOOKUP($B50,Tecnicos!$E$1:$M$20,9,0)*F50,)</f>
        <v>0</v>
      </c>
      <c r="L50" s="8">
        <f>IFERROR(VLOOKUP($B50,Tecnicos!$E$1:$M$20,9,0)*G50,)</f>
        <v>4068.2494618181831</v>
      </c>
      <c r="M50" s="8">
        <f>IFERROR(VLOOKUP($B50,Tecnicos!$E$1:$M$20,9,0)*H50,)</f>
        <v>4881.8993541818181</v>
      </c>
      <c r="N50" s="8">
        <f>IFERROR(VLOOKUP($B50,Tecnicos!$E$1:$M$20,9,0)*I50,)</f>
        <v>0</v>
      </c>
    </row>
    <row r="51" spans="1:16" x14ac:dyDescent="0.35">
      <c r="A51" s="4"/>
      <c r="B51" s="4" t="s">
        <v>40</v>
      </c>
      <c r="C51" s="4"/>
      <c r="D51" s="4"/>
      <c r="E51" s="4" t="s">
        <v>268</v>
      </c>
      <c r="F51" s="8"/>
      <c r="G51" s="8">
        <f>Gantt!AG240</f>
        <v>0.50000000000000011</v>
      </c>
      <c r="H51" s="8">
        <f>Gantt!AS240</f>
        <v>0.6</v>
      </c>
      <c r="I51" s="4"/>
      <c r="J51" s="8">
        <f t="shared" si="2"/>
        <v>0</v>
      </c>
      <c r="K51" s="8">
        <f>IFERROR(VLOOKUP($B51,Tecnicos!$E$1:$M$20,9,0)*F51,)</f>
        <v>0</v>
      </c>
      <c r="L51" s="8">
        <f>IFERROR(VLOOKUP($B51,Tecnicos!$E$1:$M$20,9,0)*G51,)</f>
        <v>3575.3771263636377</v>
      </c>
      <c r="M51" s="8">
        <f>IFERROR(VLOOKUP($B51,Tecnicos!$E$1:$M$20,9,0)*H51,)</f>
        <v>4290.4525516363638</v>
      </c>
      <c r="N51" s="8">
        <f>IFERROR(VLOOKUP($B51,Tecnicos!$E$1:$M$20,9,0)*I51,)</f>
        <v>0</v>
      </c>
    </row>
    <row r="52" spans="1:16" x14ac:dyDescent="0.35">
      <c r="A52" s="4"/>
      <c r="B52" s="4" t="s">
        <v>44</v>
      </c>
      <c r="C52" s="4"/>
      <c r="D52" s="4"/>
      <c r="E52" s="4" t="s">
        <v>268</v>
      </c>
      <c r="F52" s="8"/>
      <c r="G52" s="8">
        <f>Gantt!AG241</f>
        <v>0.50000000000000011</v>
      </c>
      <c r="H52" s="8">
        <f>Gantt!AS241</f>
        <v>0.6</v>
      </c>
      <c r="I52" s="4"/>
      <c r="J52" s="8">
        <f t="shared" si="2"/>
        <v>0</v>
      </c>
      <c r="K52" s="8">
        <f>IFERROR(VLOOKUP($B52,Tecnicos!$E$1:$M$20,9,0)*F52,)</f>
        <v>0</v>
      </c>
      <c r="L52" s="8">
        <f>IFERROR(VLOOKUP($B52,Tecnicos!$E$1:$M$20,9,0)*G52,)</f>
        <v>2258.6797609090913</v>
      </c>
      <c r="M52" s="8">
        <f>IFERROR(VLOOKUP($B52,Tecnicos!$E$1:$M$20,9,0)*H52,)</f>
        <v>2710.4157130909089</v>
      </c>
      <c r="N52" s="8">
        <f>IFERROR(VLOOKUP($B52,Tecnicos!$E$1:$M$20,9,0)*I52,)</f>
        <v>0</v>
      </c>
    </row>
    <row r="53" spans="1:16" x14ac:dyDescent="0.35">
      <c r="A53" s="4"/>
      <c r="B53" s="4" t="s">
        <v>47</v>
      </c>
      <c r="C53" s="4"/>
      <c r="D53" s="4"/>
      <c r="E53" s="4" t="s">
        <v>268</v>
      </c>
      <c r="F53" s="8"/>
      <c r="G53" s="8">
        <f>Gantt!AG242</f>
        <v>0.50000000000000011</v>
      </c>
      <c r="H53" s="8">
        <f>Gantt!AS242</f>
        <v>0.6</v>
      </c>
      <c r="I53" s="4"/>
      <c r="J53" s="8">
        <f t="shared" si="2"/>
        <v>0</v>
      </c>
      <c r="K53" s="8">
        <f>IFERROR(VLOOKUP($B53,Tecnicos!$E$1:$M$20,9,0)*F53,)</f>
        <v>0</v>
      </c>
      <c r="L53" s="8">
        <f>IFERROR(VLOOKUP($B53,Tecnicos!$E$1:$M$20,9,0)*G53,)</f>
        <v>1475.6595700000003</v>
      </c>
      <c r="M53" s="8">
        <f>IFERROR(VLOOKUP($B53,Tecnicos!$E$1:$M$20,9,0)*H53,)</f>
        <v>1770.7914840000001</v>
      </c>
      <c r="N53" s="8">
        <f>IFERROR(VLOOKUP($B53,Tecnicos!$E$1:$M$20,9,0)*I53,)</f>
        <v>0</v>
      </c>
    </row>
    <row r="54" spans="1:16" x14ac:dyDescent="0.35">
      <c r="A54" s="4"/>
      <c r="B54" s="4" t="s">
        <v>49</v>
      </c>
      <c r="C54" s="4"/>
      <c r="D54" s="4"/>
      <c r="E54" s="4" t="s">
        <v>268</v>
      </c>
      <c r="F54" s="8"/>
      <c r="G54" s="8">
        <f>Gantt!AG243</f>
        <v>0.50000000000000011</v>
      </c>
      <c r="H54" s="8">
        <f>Gantt!AS243</f>
        <v>0.6</v>
      </c>
      <c r="I54" s="4"/>
      <c r="J54" s="8">
        <f t="shared" si="2"/>
        <v>0</v>
      </c>
      <c r="K54" s="8">
        <f>IFERROR(VLOOKUP($B54,Tecnicos!$E$1:$M$20,9,0)*F54,)</f>
        <v>0</v>
      </c>
      <c r="L54" s="8">
        <f>IFERROR(VLOOKUP($B54,Tecnicos!$E$1:$M$20,9,0)*G54,)</f>
        <v>3136.4313081818191</v>
      </c>
      <c r="M54" s="8">
        <f>IFERROR(VLOOKUP($B54,Tecnicos!$E$1:$M$20,9,0)*H54,)</f>
        <v>3763.7175698181818</v>
      </c>
      <c r="N54" s="8">
        <f>IFERROR(VLOOKUP($B54,Tecnicos!$E$1:$M$20,9,0)*I54,)</f>
        <v>0</v>
      </c>
    </row>
    <row r="55" spans="1:16" x14ac:dyDescent="0.35">
      <c r="A55" s="4"/>
      <c r="B55" s="4" t="s">
        <v>51</v>
      </c>
      <c r="C55" s="4"/>
      <c r="D55" s="4"/>
      <c r="E55" s="4" t="s">
        <v>268</v>
      </c>
      <c r="F55" s="8"/>
      <c r="G55" s="8">
        <f>Gantt!AG244</f>
        <v>0.50000000000000011</v>
      </c>
      <c r="H55" s="8">
        <f>Gantt!AS244</f>
        <v>0.4</v>
      </c>
      <c r="I55" s="4"/>
      <c r="J55" s="8">
        <f t="shared" si="2"/>
        <v>0</v>
      </c>
      <c r="K55" s="8">
        <f>IFERROR(VLOOKUP($B55,Tecnicos!$E$1:$M$20,9,0)*F55,)</f>
        <v>0</v>
      </c>
      <c r="L55" s="8">
        <f>IFERROR(VLOOKUP($B55,Tecnicos!$E$1:$M$20,9,0)*G55,)</f>
        <v>2640.7883218181823</v>
      </c>
      <c r="M55" s="8">
        <f>IFERROR(VLOOKUP($B55,Tecnicos!$E$1:$M$20,9,0)*H55,)</f>
        <v>2112.6306574545456</v>
      </c>
      <c r="N55" s="8">
        <f>IFERROR(VLOOKUP($B55,Tecnicos!$E$1:$M$20,9,0)*I55,)</f>
        <v>0</v>
      </c>
    </row>
    <row r="56" spans="1:16" x14ac:dyDescent="0.35">
      <c r="A56" s="4"/>
      <c r="B56" s="4" t="s">
        <v>53</v>
      </c>
      <c r="C56" s="4"/>
      <c r="D56" s="4"/>
      <c r="E56" s="4" t="s">
        <v>268</v>
      </c>
      <c r="F56" s="8"/>
      <c r="G56" s="8">
        <f>Gantt!AG245</f>
        <v>0.50000000000000011</v>
      </c>
      <c r="H56" s="8">
        <f>Gantt!AS245</f>
        <v>0.4</v>
      </c>
      <c r="I56" s="4"/>
      <c r="J56" s="8">
        <f t="shared" si="2"/>
        <v>0</v>
      </c>
      <c r="K56" s="8">
        <f>IFERROR(VLOOKUP($B56,Tecnicos!$E$1:$M$20,9,0)*F56,)</f>
        <v>0</v>
      </c>
      <c r="L56" s="8">
        <f>IFERROR(VLOOKUP($B56,Tecnicos!$E$1:$M$20,9,0)*G56,)</f>
        <v>3140.4082818181828</v>
      </c>
      <c r="M56" s="8">
        <f>IFERROR(VLOOKUP($B56,Tecnicos!$E$1:$M$20,9,0)*H56,)</f>
        <v>2512.3266254545456</v>
      </c>
      <c r="N56" s="8">
        <f>IFERROR(VLOOKUP($B56,Tecnicos!$E$1:$M$20,9,0)*I56,)</f>
        <v>0</v>
      </c>
    </row>
    <row r="57" spans="1:16" x14ac:dyDescent="0.35">
      <c r="A57" s="4"/>
      <c r="B57" s="4" t="s">
        <v>55</v>
      </c>
      <c r="C57" s="4"/>
      <c r="D57" s="4"/>
      <c r="E57" s="4" t="s">
        <v>268</v>
      </c>
      <c r="F57" s="8"/>
      <c r="G57" s="8">
        <f>Gantt!AG246</f>
        <v>0</v>
      </c>
      <c r="H57" s="8">
        <f>Gantt!AS246</f>
        <v>0</v>
      </c>
      <c r="I57" s="4"/>
      <c r="J57" s="8">
        <f t="shared" si="2"/>
        <v>0</v>
      </c>
      <c r="K57" s="8">
        <f>IFERROR(VLOOKUP($B57,Tecnicos!$E$1:$M$20,9,0)*F57,)</f>
        <v>0</v>
      </c>
      <c r="L57" s="8">
        <f>IFERROR(VLOOKUP($B57,Tecnicos!$E$1:$M$20,9,0)*G57,)</f>
        <v>0</v>
      </c>
      <c r="M57" s="8">
        <f>IFERROR(VLOOKUP($B57,Tecnicos!$E$1:$M$20,9,0)*H57,)</f>
        <v>0</v>
      </c>
      <c r="N57" s="8">
        <f>IFERROR(VLOOKUP($B57,Tecnicos!$E$1:$M$20,9,0)*I57,)</f>
        <v>0</v>
      </c>
    </row>
    <row r="58" spans="1:16" x14ac:dyDescent="0.35">
      <c r="A58" s="4"/>
      <c r="B58" s="4" t="s">
        <v>57</v>
      </c>
      <c r="C58" s="4"/>
      <c r="D58" s="4"/>
      <c r="E58" s="4" t="s">
        <v>268</v>
      </c>
      <c r="F58" s="8"/>
      <c r="G58" s="8">
        <f>Gantt!AG247</f>
        <v>0.50000000000000011</v>
      </c>
      <c r="H58" s="8">
        <f>Gantt!AS247</f>
        <v>4.4833333333333334</v>
      </c>
      <c r="I58" s="4"/>
      <c r="J58" s="8">
        <f t="shared" si="2"/>
        <v>0</v>
      </c>
      <c r="K58" s="8">
        <f>IFERROR(VLOOKUP($B58,Tecnicos!$E$1:$M$20,9,0)*F58,)</f>
        <v>0</v>
      </c>
      <c r="L58" s="8">
        <f>IFERROR(VLOOKUP($B58,Tecnicos!$E$1:$M$20,9,0)*G58,)</f>
        <v>1735.2757863636373</v>
      </c>
      <c r="M58" s="8">
        <f>IFERROR(VLOOKUP($B58,Tecnicos!$E$1:$M$20,9,0)*H58,)</f>
        <v>15559.639551060611</v>
      </c>
      <c r="N58" s="8">
        <f>IFERROR(VLOOKUP($B58,Tecnicos!$E$1:$M$20,9,0)*I58,)</f>
        <v>0</v>
      </c>
    </row>
    <row r="59" spans="1:16" x14ac:dyDescent="0.35">
      <c r="A59" s="4"/>
      <c r="B59" s="4" t="s">
        <v>59</v>
      </c>
      <c r="C59" s="4"/>
      <c r="D59" s="4"/>
      <c r="E59" s="4" t="s">
        <v>268</v>
      </c>
      <c r="F59" s="8"/>
      <c r="G59" s="8">
        <f>Gantt!AG248</f>
        <v>0.50000000000000011</v>
      </c>
      <c r="H59" s="8">
        <f>Gantt!AS248</f>
        <v>4.4833333333333334</v>
      </c>
      <c r="I59" s="4"/>
      <c r="J59" s="8">
        <f t="shared" si="2"/>
        <v>0</v>
      </c>
      <c r="K59" s="8">
        <f>IFERROR(VLOOKUP($B59,Tecnicos!$E$1:$M$20,9,0)*F59,)</f>
        <v>0</v>
      </c>
      <c r="L59" s="8">
        <f>IFERROR(VLOOKUP($B59,Tecnicos!$E$1:$M$20,9,0)*G59,)</f>
        <v>1410.3858363636366</v>
      </c>
      <c r="M59" s="8">
        <f>IFERROR(VLOOKUP($B59,Tecnicos!$E$1:$M$20,9,0)*H59,)</f>
        <v>12646.459666060606</v>
      </c>
      <c r="N59" s="8">
        <f>IFERROR(VLOOKUP($B59,Tecnicos!$E$1:$M$20,9,0)*I59,)</f>
        <v>0</v>
      </c>
    </row>
    <row r="60" spans="1:16" x14ac:dyDescent="0.35">
      <c r="A60" s="4"/>
      <c r="B60" s="4" t="s">
        <v>61</v>
      </c>
      <c r="C60" s="4"/>
      <c r="D60" s="4"/>
      <c r="E60" s="4" t="s">
        <v>268</v>
      </c>
      <c r="F60" s="8"/>
      <c r="G60" s="8">
        <f>Gantt!AG249</f>
        <v>0</v>
      </c>
      <c r="H60" s="8">
        <f>Gantt!AS249</f>
        <v>1.0857142857142859</v>
      </c>
      <c r="I60" s="4"/>
      <c r="J60" s="8">
        <f t="shared" si="2"/>
        <v>0</v>
      </c>
      <c r="K60" s="8">
        <f>IFERROR(VLOOKUP($B60,Tecnicos!$E$1:$M$20,9,0)*F60,)</f>
        <v>0</v>
      </c>
      <c r="L60" s="8">
        <f>IFERROR(VLOOKUP($B60,Tecnicos!$E$1:$M$20,9,0)*G60,)</f>
        <v>0</v>
      </c>
      <c r="M60" s="8">
        <f>IFERROR(VLOOKUP($B60,Tecnicos!$E$1:$M$20,9,0)*H60,)</f>
        <v>6509.182239272729</v>
      </c>
      <c r="N60" s="8">
        <f>IFERROR(VLOOKUP($B60,Tecnicos!$E$1:$M$20,9,0)*I60,)</f>
        <v>0</v>
      </c>
      <c r="P60" s="98">
        <f>SUM(F50:H60)/154.5</f>
        <v>0.11878563723223919</v>
      </c>
    </row>
    <row r="61" spans="1:16" x14ac:dyDescent="0.35">
      <c r="A61" s="4"/>
      <c r="B61" s="4"/>
      <c r="C61" s="4"/>
      <c r="D61" s="4"/>
      <c r="E61" s="4"/>
      <c r="F61" s="8"/>
      <c r="G61" s="8"/>
      <c r="H61" s="8"/>
      <c r="I61" s="4"/>
      <c r="J61" s="8">
        <f t="shared" si="0"/>
        <v>0</v>
      </c>
      <c r="K61" s="8">
        <f>IFERROR(VLOOKUP($B61,Tecnicos!$E$1:$M$20,9,0)*F61,)</f>
        <v>0</v>
      </c>
      <c r="L61" s="8">
        <f>IFERROR(VLOOKUP($B61,Tecnicos!$E$1:$M$20,9,0)*G61,)</f>
        <v>0</v>
      </c>
      <c r="M61" s="8">
        <f>IFERROR(VLOOKUP($B61,Tecnicos!$E$1:$M$20,9,0)*H61,)</f>
        <v>0</v>
      </c>
      <c r="N61" s="8">
        <f>IFERROR(VLOOKUP($B61,Tecnicos!$E$1:$M$20,9,0)*I61,)</f>
        <v>0</v>
      </c>
    </row>
    <row r="62" spans="1:16" ht="14.5" customHeight="1" x14ac:dyDescent="0.35">
      <c r="A62" s="4"/>
      <c r="B62" s="4" t="s">
        <v>36</v>
      </c>
      <c r="C62" s="4"/>
      <c r="D62" s="4"/>
      <c r="E62" s="4" t="s">
        <v>269</v>
      </c>
      <c r="F62" s="8"/>
      <c r="G62" s="8">
        <f>Gantt!AG252</f>
        <v>0.49999999999999989</v>
      </c>
      <c r="H62" s="8">
        <f>Gantt!AS252</f>
        <v>0.99999999999999989</v>
      </c>
      <c r="I62" s="4"/>
      <c r="J62" s="8">
        <f t="shared" si="0"/>
        <v>0</v>
      </c>
      <c r="K62" s="8">
        <f>IFERROR(VLOOKUP($B62,Tecnicos!$E$1:$M$20,9,0)*F62,)</f>
        <v>0</v>
      </c>
      <c r="L62" s="8">
        <f>IFERROR(VLOOKUP($B62,Tecnicos!$E$1:$M$20,9,0)*G62,)</f>
        <v>4068.2494618181813</v>
      </c>
      <c r="M62" s="8">
        <f>IFERROR(VLOOKUP($B62,Tecnicos!$E$1:$M$20,9,0)*H62,)</f>
        <v>8136.4989236363635</v>
      </c>
      <c r="N62" s="8">
        <f>IFERROR(VLOOKUP($B62,Tecnicos!$E$1:$M$20,9,0)*I62,)</f>
        <v>0</v>
      </c>
    </row>
    <row r="63" spans="1:16" x14ac:dyDescent="0.35">
      <c r="A63" s="4"/>
      <c r="B63" s="4" t="s">
        <v>40</v>
      </c>
      <c r="C63" s="4"/>
      <c r="D63" s="4"/>
      <c r="E63" s="4" t="s">
        <v>269</v>
      </c>
      <c r="F63" s="8"/>
      <c r="G63" s="8">
        <f>Gantt!AG253</f>
        <v>0.49999999999999989</v>
      </c>
      <c r="H63" s="8">
        <f>Gantt!AS253</f>
        <v>1.2</v>
      </c>
      <c r="I63" s="4"/>
      <c r="J63" s="8">
        <f t="shared" si="0"/>
        <v>0</v>
      </c>
      <c r="K63" s="8">
        <f>IFERROR(VLOOKUP($B63,Tecnicos!$E$1:$M$20,9,0)*F63,)</f>
        <v>0</v>
      </c>
      <c r="L63" s="8">
        <f>IFERROR(VLOOKUP($B63,Tecnicos!$E$1:$M$20,9,0)*G63,)</f>
        <v>3575.3771263636359</v>
      </c>
      <c r="M63" s="8">
        <f>IFERROR(VLOOKUP($B63,Tecnicos!$E$1:$M$20,9,0)*H63,)</f>
        <v>8580.9051032727275</v>
      </c>
      <c r="N63" s="8">
        <f>IFERROR(VLOOKUP($B63,Tecnicos!$E$1:$M$20,9,0)*I63,)</f>
        <v>0</v>
      </c>
    </row>
    <row r="64" spans="1:16" x14ac:dyDescent="0.35">
      <c r="A64" s="4"/>
      <c r="B64" s="4" t="s">
        <v>44</v>
      </c>
      <c r="C64" s="4"/>
      <c r="D64" s="4"/>
      <c r="E64" s="4" t="s">
        <v>269</v>
      </c>
      <c r="F64" s="8"/>
      <c r="G64" s="8">
        <f>Gantt!AG254</f>
        <v>0</v>
      </c>
      <c r="H64" s="8">
        <f>Gantt!AS254</f>
        <v>0</v>
      </c>
      <c r="I64" s="4"/>
      <c r="J64" s="8">
        <f t="shared" si="0"/>
        <v>0</v>
      </c>
      <c r="K64" s="8">
        <f>IFERROR(VLOOKUP($B64,Tecnicos!$E$1:$M$20,9,0)*F64,)</f>
        <v>0</v>
      </c>
      <c r="L64" s="8">
        <f>IFERROR(VLOOKUP($B64,Tecnicos!$E$1:$M$20,9,0)*G64,)</f>
        <v>0</v>
      </c>
      <c r="M64" s="8">
        <f>IFERROR(VLOOKUP($B64,Tecnicos!$E$1:$M$20,9,0)*H64,)</f>
        <v>0</v>
      </c>
      <c r="N64" s="8">
        <f>IFERROR(VLOOKUP($B64,Tecnicos!$E$1:$M$20,9,0)*I64,)</f>
        <v>0</v>
      </c>
    </row>
    <row r="65" spans="1:16" x14ac:dyDescent="0.35">
      <c r="A65" s="4"/>
      <c r="B65" s="4" t="s">
        <v>47</v>
      </c>
      <c r="C65" s="4"/>
      <c r="D65" s="4"/>
      <c r="E65" s="4" t="s">
        <v>269</v>
      </c>
      <c r="F65" s="8"/>
      <c r="G65" s="8">
        <f>Gantt!AG255</f>
        <v>0.49999999999999989</v>
      </c>
      <c r="H65" s="8">
        <f>Gantt!AS255</f>
        <v>1.2</v>
      </c>
      <c r="I65" s="4"/>
      <c r="J65" s="8">
        <f t="shared" si="0"/>
        <v>0</v>
      </c>
      <c r="K65" s="8">
        <f>IFERROR(VLOOKUP($B65,Tecnicos!$E$1:$M$20,9,0)*F65,)</f>
        <v>0</v>
      </c>
      <c r="L65" s="8">
        <f>IFERROR(VLOOKUP($B65,Tecnicos!$E$1:$M$20,9,0)*G65,)</f>
        <v>1475.6595699999998</v>
      </c>
      <c r="M65" s="8">
        <f>IFERROR(VLOOKUP($B65,Tecnicos!$E$1:$M$20,9,0)*H65,)</f>
        <v>3541.5829680000002</v>
      </c>
      <c r="N65" s="8">
        <f>IFERROR(VLOOKUP($B65,Tecnicos!$E$1:$M$20,9,0)*I65,)</f>
        <v>0</v>
      </c>
    </row>
    <row r="66" spans="1:16" x14ac:dyDescent="0.35">
      <c r="A66" s="4"/>
      <c r="B66" s="4" t="s">
        <v>49</v>
      </c>
      <c r="C66" s="4"/>
      <c r="D66" s="4"/>
      <c r="E66" s="4" t="s">
        <v>269</v>
      </c>
      <c r="F66" s="8"/>
      <c r="G66" s="8">
        <f>Gantt!AG256</f>
        <v>0</v>
      </c>
      <c r="H66" s="8">
        <f>Gantt!AS256</f>
        <v>0</v>
      </c>
      <c r="I66" s="4"/>
      <c r="J66" s="8">
        <f t="shared" si="0"/>
        <v>0</v>
      </c>
      <c r="K66" s="8">
        <f>IFERROR(VLOOKUP($B66,Tecnicos!$E$1:$M$20,9,0)*F66,)</f>
        <v>0</v>
      </c>
      <c r="L66" s="8">
        <f>IFERROR(VLOOKUP($B66,Tecnicos!$E$1:$M$20,9,0)*G66,)</f>
        <v>0</v>
      </c>
      <c r="M66" s="8">
        <f>IFERROR(VLOOKUP($B66,Tecnicos!$E$1:$M$20,9,0)*H66,)</f>
        <v>0</v>
      </c>
      <c r="N66" s="8">
        <f>IFERROR(VLOOKUP($B66,Tecnicos!$E$1:$M$20,9,0)*I66,)</f>
        <v>0</v>
      </c>
    </row>
    <row r="67" spans="1:16" x14ac:dyDescent="0.35">
      <c r="A67" s="4"/>
      <c r="B67" s="4" t="s">
        <v>51</v>
      </c>
      <c r="C67" s="4"/>
      <c r="D67" s="4"/>
      <c r="E67" s="4" t="s">
        <v>269</v>
      </c>
      <c r="F67" s="8"/>
      <c r="G67" s="8">
        <f>Gantt!AG257</f>
        <v>0.49999999999999989</v>
      </c>
      <c r="H67" s="8">
        <f>Gantt!AS257</f>
        <v>1.2</v>
      </c>
      <c r="I67" s="4"/>
      <c r="J67" s="8">
        <f t="shared" si="0"/>
        <v>0</v>
      </c>
      <c r="K67" s="8">
        <f>IFERROR(VLOOKUP($B67,Tecnicos!$E$1:$M$20,9,0)*F67,)</f>
        <v>0</v>
      </c>
      <c r="L67" s="8">
        <f>IFERROR(VLOOKUP($B67,Tecnicos!$E$1:$M$20,9,0)*G67,)</f>
        <v>2640.7883218181814</v>
      </c>
      <c r="M67" s="8">
        <f>IFERROR(VLOOKUP($B67,Tecnicos!$E$1:$M$20,9,0)*H67,)</f>
        <v>6337.8919723636363</v>
      </c>
      <c r="N67" s="8">
        <f>IFERROR(VLOOKUP($B67,Tecnicos!$E$1:$M$20,9,0)*I67,)</f>
        <v>0</v>
      </c>
    </row>
    <row r="68" spans="1:16" x14ac:dyDescent="0.35">
      <c r="A68" s="4"/>
      <c r="B68" s="4" t="s">
        <v>53</v>
      </c>
      <c r="C68" s="4"/>
      <c r="D68" s="4"/>
      <c r="E68" s="4" t="s">
        <v>269</v>
      </c>
      <c r="F68" s="8"/>
      <c r="G68" s="8">
        <f>Gantt!AG258</f>
        <v>0.49999999999999989</v>
      </c>
      <c r="H68" s="8">
        <f>Gantt!AS258</f>
        <v>1.2</v>
      </c>
      <c r="I68" s="4"/>
      <c r="J68" s="8">
        <f t="shared" si="0"/>
        <v>0</v>
      </c>
      <c r="K68" s="8">
        <f>IFERROR(VLOOKUP($B68,Tecnicos!$E$1:$M$20,9,0)*F68,)</f>
        <v>0</v>
      </c>
      <c r="L68" s="8">
        <f>IFERROR(VLOOKUP($B68,Tecnicos!$E$1:$M$20,9,0)*G68,)</f>
        <v>3140.408281818181</v>
      </c>
      <c r="M68" s="8">
        <f>IFERROR(VLOOKUP($B68,Tecnicos!$E$1:$M$20,9,0)*H68,)</f>
        <v>7536.9798763636363</v>
      </c>
      <c r="N68" s="8">
        <f>IFERROR(VLOOKUP($B68,Tecnicos!$E$1:$M$20,9,0)*I68,)</f>
        <v>0</v>
      </c>
    </row>
    <row r="69" spans="1:16" x14ac:dyDescent="0.35">
      <c r="A69" s="4"/>
      <c r="B69" s="4" t="s">
        <v>55</v>
      </c>
      <c r="C69" s="4"/>
      <c r="D69" s="4"/>
      <c r="E69" s="4" t="s">
        <v>269</v>
      </c>
      <c r="F69" s="8"/>
      <c r="G69" s="8">
        <f>Gantt!AG259</f>
        <v>0</v>
      </c>
      <c r="H69" s="8">
        <f>Gantt!AS259</f>
        <v>2.2000000000000002</v>
      </c>
      <c r="I69" s="4"/>
      <c r="J69" s="8">
        <f t="shared" si="0"/>
        <v>0</v>
      </c>
      <c r="K69" s="8">
        <f>IFERROR(VLOOKUP($B69,Tecnicos!$E$1:$M$20,9,0)*F69,)</f>
        <v>0</v>
      </c>
      <c r="L69" s="8">
        <f>IFERROR(VLOOKUP($B69,Tecnicos!$E$1:$M$20,9,0)*G69,)</f>
        <v>0</v>
      </c>
      <c r="M69" s="8">
        <f>IFERROR(VLOOKUP($B69,Tecnicos!$E$1:$M$20,9,0)*H69,)</f>
        <v>14445.831400000001</v>
      </c>
      <c r="N69" s="8">
        <f>IFERROR(VLOOKUP($B69,Tecnicos!$E$1:$M$20,9,0)*I69,)</f>
        <v>0</v>
      </c>
    </row>
    <row r="70" spans="1:16" x14ac:dyDescent="0.35">
      <c r="A70" s="4"/>
      <c r="B70" s="4" t="s">
        <v>57</v>
      </c>
      <c r="C70" s="4"/>
      <c r="D70" s="4"/>
      <c r="E70" s="4" t="s">
        <v>269</v>
      </c>
      <c r="F70" s="8"/>
      <c r="G70" s="8">
        <f>Gantt!AG260</f>
        <v>0.49999999999999989</v>
      </c>
      <c r="H70" s="8">
        <f>Gantt!AS260</f>
        <v>1.2</v>
      </c>
      <c r="I70" s="4"/>
      <c r="J70" s="8">
        <f t="shared" si="0"/>
        <v>0</v>
      </c>
      <c r="K70" s="8">
        <f>IFERROR(VLOOKUP($B70,Tecnicos!$E$1:$M$20,9,0)*F70,)</f>
        <v>0</v>
      </c>
      <c r="L70" s="8">
        <f>IFERROR(VLOOKUP($B70,Tecnicos!$E$1:$M$20,9,0)*G70,)</f>
        <v>1735.2757863636364</v>
      </c>
      <c r="M70" s="8">
        <f>IFERROR(VLOOKUP($B70,Tecnicos!$E$1:$M$20,9,0)*H70,)</f>
        <v>4164.6618872727286</v>
      </c>
      <c r="N70" s="8">
        <f>IFERROR(VLOOKUP($B70,Tecnicos!$E$1:$M$20,9,0)*I70,)</f>
        <v>0</v>
      </c>
    </row>
    <row r="71" spans="1:16" x14ac:dyDescent="0.35">
      <c r="A71" s="4"/>
      <c r="B71" s="4" t="s">
        <v>59</v>
      </c>
      <c r="C71" s="4"/>
      <c r="D71" s="4"/>
      <c r="E71" s="4" t="s">
        <v>269</v>
      </c>
      <c r="F71" s="8"/>
      <c r="G71" s="8">
        <f>Gantt!AG261</f>
        <v>0.49999999999999989</v>
      </c>
      <c r="H71" s="8">
        <f>Gantt!AS261</f>
        <v>1.2</v>
      </c>
      <c r="I71" s="4"/>
      <c r="J71" s="8">
        <f t="shared" si="0"/>
        <v>0</v>
      </c>
      <c r="K71" s="8">
        <f>IFERROR(VLOOKUP($B71,Tecnicos!$E$1:$M$20,9,0)*F71,)</f>
        <v>0</v>
      </c>
      <c r="L71" s="8">
        <f>IFERROR(VLOOKUP($B71,Tecnicos!$E$1:$M$20,9,0)*G71,)</f>
        <v>1410.3858363636361</v>
      </c>
      <c r="M71" s="8">
        <f>IFERROR(VLOOKUP($B71,Tecnicos!$E$1:$M$20,9,0)*H71,)</f>
        <v>3384.926007272727</v>
      </c>
      <c r="N71" s="8">
        <f>IFERROR(VLOOKUP($B71,Tecnicos!$E$1:$M$20,9,0)*I71,)</f>
        <v>0</v>
      </c>
    </row>
    <row r="72" spans="1:16" x14ac:dyDescent="0.35">
      <c r="A72" s="4"/>
      <c r="B72" s="4" t="s">
        <v>61</v>
      </c>
      <c r="C72" s="4"/>
      <c r="D72" s="4"/>
      <c r="E72" s="4" t="s">
        <v>269</v>
      </c>
      <c r="F72" s="8"/>
      <c r="G72" s="8">
        <f>Gantt!AG262</f>
        <v>0</v>
      </c>
      <c r="H72" s="8">
        <f>Gantt!AS262</f>
        <v>0</v>
      </c>
      <c r="I72" s="4"/>
      <c r="J72" s="8">
        <f t="shared" si="0"/>
        <v>0</v>
      </c>
      <c r="K72" s="8">
        <f>IFERROR(VLOOKUP($B72,Tecnicos!$E$1:$M$20,9,0)*F72,)</f>
        <v>0</v>
      </c>
      <c r="L72" s="8">
        <f>IFERROR(VLOOKUP($B72,Tecnicos!$E$1:$M$20,9,0)*G72,)</f>
        <v>0</v>
      </c>
      <c r="M72" s="8">
        <f>IFERROR(VLOOKUP($B72,Tecnicos!$E$1:$M$20,9,0)*H72,)</f>
        <v>0</v>
      </c>
      <c r="N72" s="8">
        <f>IFERROR(VLOOKUP($B72,Tecnicos!$E$1:$M$20,9,0)*I72,)</f>
        <v>0</v>
      </c>
      <c r="P72" s="98">
        <f>SUM(F62:H72)/154.5</f>
        <v>8.996763754045306E-2</v>
      </c>
    </row>
    <row r="73" spans="1:16" x14ac:dyDescent="0.35">
      <c r="A73" s="4"/>
      <c r="B73" s="4"/>
      <c r="C73" s="4"/>
      <c r="D73" s="4"/>
      <c r="E73" s="4"/>
      <c r="F73" s="8"/>
      <c r="G73" s="8"/>
      <c r="H73" s="8"/>
      <c r="I73" s="4"/>
      <c r="J73" s="8">
        <f t="shared" si="0"/>
        <v>0</v>
      </c>
      <c r="K73" s="8">
        <f>IFERROR(VLOOKUP($B73,Tecnicos!$E$1:$M$20,9,0)*F73,)</f>
        <v>0</v>
      </c>
      <c r="L73" s="8">
        <f>IFERROR(VLOOKUP($B73,Tecnicos!$E$1:$M$20,9,0)*G73,)</f>
        <v>0</v>
      </c>
      <c r="M73" s="8">
        <f>IFERROR(VLOOKUP($B73,Tecnicos!$E$1:$M$20,9,0)*H73,)</f>
        <v>0</v>
      </c>
      <c r="N73" s="8">
        <f>IFERROR(VLOOKUP($B73,Tecnicos!$E$1:$M$20,9,0)*I73,)</f>
        <v>0</v>
      </c>
    </row>
    <row r="74" spans="1:16" ht="14.5" customHeight="1" x14ac:dyDescent="0.35">
      <c r="A74" s="4"/>
      <c r="B74" s="4" t="s">
        <v>36</v>
      </c>
      <c r="C74" s="4"/>
      <c r="D74" s="4"/>
      <c r="E74" s="4" t="s">
        <v>270</v>
      </c>
      <c r="F74" s="8"/>
      <c r="G74" s="8">
        <f>Gantt!AG265</f>
        <v>1</v>
      </c>
      <c r="H74" s="8">
        <f>Gantt!AS265</f>
        <v>1</v>
      </c>
      <c r="I74" s="4"/>
      <c r="J74" s="8">
        <f t="shared" ref="J74:J84" si="3">SUM(F74:I74)*K74</f>
        <v>0</v>
      </c>
      <c r="K74" s="8">
        <f>IFERROR(VLOOKUP($B74,Tecnicos!$E$1:$M$20,9,0)*F74,)</f>
        <v>0</v>
      </c>
      <c r="L74" s="8">
        <f>IFERROR(VLOOKUP($B74,Tecnicos!$E$1:$M$20,9,0)*G74,)</f>
        <v>8136.4989236363645</v>
      </c>
      <c r="M74" s="8">
        <f>IFERROR(VLOOKUP($B74,Tecnicos!$E$1:$M$20,9,0)*H74,)</f>
        <v>8136.4989236363645</v>
      </c>
      <c r="N74" s="8">
        <f>IFERROR(VLOOKUP($B74,Tecnicos!$E$1:$M$20,9,0)*I74,)</f>
        <v>0</v>
      </c>
    </row>
    <row r="75" spans="1:16" x14ac:dyDescent="0.35">
      <c r="A75" s="4"/>
      <c r="B75" s="4" t="s">
        <v>40</v>
      </c>
      <c r="C75" s="4"/>
      <c r="D75" s="4"/>
      <c r="E75" s="4" t="s">
        <v>270</v>
      </c>
      <c r="F75" s="8"/>
      <c r="G75" s="8">
        <f>Gantt!AG266</f>
        <v>0</v>
      </c>
      <c r="H75" s="8">
        <f>Gantt!AS266</f>
        <v>0</v>
      </c>
      <c r="I75" s="4"/>
      <c r="J75" s="8">
        <f t="shared" si="3"/>
        <v>0</v>
      </c>
      <c r="K75" s="8">
        <f>IFERROR(VLOOKUP($B75,Tecnicos!$E$1:$M$20,9,0)*F75,)</f>
        <v>0</v>
      </c>
      <c r="L75" s="8">
        <f>IFERROR(VLOOKUP($B75,Tecnicos!$E$1:$M$20,9,0)*G75,)</f>
        <v>0</v>
      </c>
      <c r="M75" s="8">
        <f>IFERROR(VLOOKUP($B75,Tecnicos!$E$1:$M$20,9,0)*H75,)</f>
        <v>0</v>
      </c>
      <c r="N75" s="8">
        <f>IFERROR(VLOOKUP($B75,Tecnicos!$E$1:$M$20,9,0)*I75,)</f>
        <v>0</v>
      </c>
    </row>
    <row r="76" spans="1:16" x14ac:dyDescent="0.35">
      <c r="A76" s="4"/>
      <c r="B76" s="4" t="s">
        <v>44</v>
      </c>
      <c r="C76" s="4"/>
      <c r="D76" s="4"/>
      <c r="E76" s="4" t="s">
        <v>270</v>
      </c>
      <c r="F76" s="8"/>
      <c r="G76" s="8">
        <f>Gantt!AG267</f>
        <v>0.5</v>
      </c>
      <c r="H76" s="8">
        <f>Gantt!AS267</f>
        <v>0</v>
      </c>
      <c r="I76" s="4"/>
      <c r="J76" s="8">
        <f t="shared" si="3"/>
        <v>0</v>
      </c>
      <c r="K76" s="8">
        <f>IFERROR(VLOOKUP($B76,Tecnicos!$E$1:$M$20,9,0)*F76,)</f>
        <v>0</v>
      </c>
      <c r="L76" s="8">
        <f>IFERROR(VLOOKUP($B76,Tecnicos!$E$1:$M$20,9,0)*G76,)</f>
        <v>2258.6797609090909</v>
      </c>
      <c r="M76" s="8">
        <f>IFERROR(VLOOKUP($B76,Tecnicos!$E$1:$M$20,9,0)*H76,)</f>
        <v>0</v>
      </c>
      <c r="N76" s="8">
        <f>IFERROR(VLOOKUP($B76,Tecnicos!$E$1:$M$20,9,0)*I76,)</f>
        <v>0</v>
      </c>
    </row>
    <row r="77" spans="1:16" x14ac:dyDescent="0.35">
      <c r="A77" s="4"/>
      <c r="B77" s="4" t="s">
        <v>47</v>
      </c>
      <c r="C77" s="4"/>
      <c r="D77" s="4"/>
      <c r="E77" s="4" t="s">
        <v>270</v>
      </c>
      <c r="F77" s="8"/>
      <c r="G77" s="8">
        <f>Gantt!AG268</f>
        <v>0</v>
      </c>
      <c r="H77" s="8">
        <f>Gantt!AS268</f>
        <v>0</v>
      </c>
      <c r="I77" s="4"/>
      <c r="J77" s="8">
        <f t="shared" si="3"/>
        <v>0</v>
      </c>
      <c r="K77" s="8">
        <f>IFERROR(VLOOKUP($B77,Tecnicos!$E$1:$M$20,9,0)*F77,)</f>
        <v>0</v>
      </c>
      <c r="L77" s="8">
        <f>IFERROR(VLOOKUP($B77,Tecnicos!$E$1:$M$20,9,0)*G77,)</f>
        <v>0</v>
      </c>
      <c r="M77" s="8">
        <f>IFERROR(VLOOKUP($B77,Tecnicos!$E$1:$M$20,9,0)*H77,)</f>
        <v>0</v>
      </c>
      <c r="N77" s="8">
        <f>IFERROR(VLOOKUP($B77,Tecnicos!$E$1:$M$20,9,0)*I77,)</f>
        <v>0</v>
      </c>
    </row>
    <row r="78" spans="1:16" x14ac:dyDescent="0.35">
      <c r="A78" s="4"/>
      <c r="B78" s="4" t="s">
        <v>49</v>
      </c>
      <c r="C78" s="4"/>
      <c r="D78" s="4"/>
      <c r="E78" s="4" t="s">
        <v>270</v>
      </c>
      <c r="F78" s="8"/>
      <c r="G78" s="8">
        <f>Gantt!AG269</f>
        <v>0.5</v>
      </c>
      <c r="H78" s="8">
        <f>Gantt!AS269</f>
        <v>0</v>
      </c>
      <c r="I78" s="4"/>
      <c r="J78" s="8">
        <f t="shared" si="3"/>
        <v>0</v>
      </c>
      <c r="K78" s="8">
        <f>IFERROR(VLOOKUP($B78,Tecnicos!$E$1:$M$20,9,0)*F78,)</f>
        <v>0</v>
      </c>
      <c r="L78" s="8">
        <f>IFERROR(VLOOKUP($B78,Tecnicos!$E$1:$M$20,9,0)*G78,)</f>
        <v>3136.4313081818182</v>
      </c>
      <c r="M78" s="8">
        <f>IFERROR(VLOOKUP($B78,Tecnicos!$E$1:$M$20,9,0)*H78,)</f>
        <v>0</v>
      </c>
      <c r="N78" s="8">
        <f>IFERROR(VLOOKUP($B78,Tecnicos!$E$1:$M$20,9,0)*I78,)</f>
        <v>0</v>
      </c>
    </row>
    <row r="79" spans="1:16" x14ac:dyDescent="0.35">
      <c r="A79" s="4"/>
      <c r="B79" s="4" t="s">
        <v>51</v>
      </c>
      <c r="C79" s="4"/>
      <c r="D79" s="4"/>
      <c r="E79" s="4" t="s">
        <v>270</v>
      </c>
      <c r="F79" s="8"/>
      <c r="G79" s="8">
        <f>Gantt!AG270</f>
        <v>1</v>
      </c>
      <c r="H79" s="8">
        <f>Gantt!AS270</f>
        <v>1</v>
      </c>
      <c r="I79" s="4"/>
      <c r="J79" s="8">
        <f t="shared" si="3"/>
        <v>0</v>
      </c>
      <c r="K79" s="8">
        <f>IFERROR(VLOOKUP($B79,Tecnicos!$E$1:$M$20,9,0)*F79,)</f>
        <v>0</v>
      </c>
      <c r="L79" s="8">
        <f>IFERROR(VLOOKUP($B79,Tecnicos!$E$1:$M$20,9,0)*G79,)</f>
        <v>5281.5766436363638</v>
      </c>
      <c r="M79" s="8">
        <f>IFERROR(VLOOKUP($B79,Tecnicos!$E$1:$M$20,9,0)*H79,)</f>
        <v>5281.5766436363638</v>
      </c>
      <c r="N79" s="8">
        <f>IFERROR(VLOOKUP($B79,Tecnicos!$E$1:$M$20,9,0)*I79,)</f>
        <v>0</v>
      </c>
    </row>
    <row r="80" spans="1:16" x14ac:dyDescent="0.35">
      <c r="A80" s="4"/>
      <c r="B80" s="4" t="s">
        <v>53</v>
      </c>
      <c r="C80" s="4"/>
      <c r="D80" s="4"/>
      <c r="E80" s="4" t="s">
        <v>270</v>
      </c>
      <c r="F80" s="8"/>
      <c r="G80" s="8">
        <f>Gantt!AG271</f>
        <v>1</v>
      </c>
      <c r="H80" s="8">
        <f>Gantt!AS271</f>
        <v>1</v>
      </c>
      <c r="I80" s="4"/>
      <c r="J80" s="8">
        <f t="shared" si="3"/>
        <v>0</v>
      </c>
      <c r="K80" s="8">
        <f>IFERROR(VLOOKUP($B80,Tecnicos!$E$1:$M$20,9,0)*F80,)</f>
        <v>0</v>
      </c>
      <c r="L80" s="8">
        <f>IFERROR(VLOOKUP($B80,Tecnicos!$E$1:$M$20,9,0)*G80,)</f>
        <v>6280.8165636363638</v>
      </c>
      <c r="M80" s="8">
        <f>IFERROR(VLOOKUP($B80,Tecnicos!$E$1:$M$20,9,0)*H80,)</f>
        <v>6280.8165636363638</v>
      </c>
      <c r="N80" s="8">
        <f>IFERROR(VLOOKUP($B80,Tecnicos!$E$1:$M$20,9,0)*I80,)</f>
        <v>0</v>
      </c>
    </row>
    <row r="81" spans="1:16" x14ac:dyDescent="0.35">
      <c r="A81" s="4"/>
      <c r="B81" s="4" t="s">
        <v>55</v>
      </c>
      <c r="C81" s="4"/>
      <c r="D81" s="4"/>
      <c r="E81" s="4" t="s">
        <v>270</v>
      </c>
      <c r="F81" s="8"/>
      <c r="G81" s="8">
        <f>Gantt!AG272</f>
        <v>1</v>
      </c>
      <c r="H81" s="8">
        <f>Gantt!AS272</f>
        <v>1</v>
      </c>
      <c r="I81" s="4"/>
      <c r="J81" s="8">
        <f t="shared" si="3"/>
        <v>0</v>
      </c>
      <c r="K81" s="8">
        <f>IFERROR(VLOOKUP($B81,Tecnicos!$E$1:$M$20,9,0)*F81,)</f>
        <v>0</v>
      </c>
      <c r="L81" s="8">
        <f>IFERROR(VLOOKUP($B81,Tecnicos!$E$1:$M$20,9,0)*G81,)</f>
        <v>6566.2870000000003</v>
      </c>
      <c r="M81" s="8">
        <f>IFERROR(VLOOKUP($B81,Tecnicos!$E$1:$M$20,9,0)*H81,)</f>
        <v>6566.2870000000003</v>
      </c>
      <c r="N81" s="8">
        <f>IFERROR(VLOOKUP($B81,Tecnicos!$E$1:$M$20,9,0)*I81,)</f>
        <v>0</v>
      </c>
    </row>
    <row r="82" spans="1:16" x14ac:dyDescent="0.35">
      <c r="A82" s="4"/>
      <c r="B82" s="4" t="s">
        <v>57</v>
      </c>
      <c r="C82" s="4"/>
      <c r="D82" s="4"/>
      <c r="E82" s="4" t="s">
        <v>270</v>
      </c>
      <c r="F82" s="8"/>
      <c r="G82" s="8">
        <f>Gantt!AG273</f>
        <v>0</v>
      </c>
      <c r="H82" s="8">
        <f>Gantt!AS273</f>
        <v>0</v>
      </c>
      <c r="I82" s="4"/>
      <c r="J82" s="8">
        <f t="shared" si="3"/>
        <v>0</v>
      </c>
      <c r="K82" s="8">
        <f>IFERROR(VLOOKUP($B82,Tecnicos!$E$1:$M$20,9,0)*F82,)</f>
        <v>0</v>
      </c>
      <c r="L82" s="8">
        <f>IFERROR(VLOOKUP($B82,Tecnicos!$E$1:$M$20,9,0)*G82,)</f>
        <v>0</v>
      </c>
      <c r="M82" s="8">
        <f>IFERROR(VLOOKUP($B82,Tecnicos!$E$1:$M$20,9,0)*H82,)</f>
        <v>0</v>
      </c>
      <c r="N82" s="8">
        <f>IFERROR(VLOOKUP($B82,Tecnicos!$E$1:$M$20,9,0)*I82,)</f>
        <v>0</v>
      </c>
    </row>
    <row r="83" spans="1:16" x14ac:dyDescent="0.35">
      <c r="A83" s="4"/>
      <c r="B83" s="4" t="s">
        <v>59</v>
      </c>
      <c r="C83" s="4"/>
      <c r="D83" s="4"/>
      <c r="E83" s="4" t="s">
        <v>270</v>
      </c>
      <c r="F83" s="8"/>
      <c r="G83" s="8">
        <f>Gantt!AG274</f>
        <v>0</v>
      </c>
      <c r="H83" s="8">
        <f>Gantt!AS274</f>
        <v>0</v>
      </c>
      <c r="I83" s="4"/>
      <c r="J83" s="8">
        <f t="shared" si="3"/>
        <v>0</v>
      </c>
      <c r="K83" s="8">
        <f>IFERROR(VLOOKUP($B83,Tecnicos!$E$1:$M$20,9,0)*F83,)</f>
        <v>0</v>
      </c>
      <c r="L83" s="8">
        <f>IFERROR(VLOOKUP($B83,Tecnicos!$E$1:$M$20,9,0)*G83,)</f>
        <v>0</v>
      </c>
      <c r="M83" s="8">
        <f>IFERROR(VLOOKUP($B83,Tecnicos!$E$1:$M$20,9,0)*H83,)</f>
        <v>0</v>
      </c>
      <c r="N83" s="8">
        <f>IFERROR(VLOOKUP($B83,Tecnicos!$E$1:$M$20,9,0)*I83,)</f>
        <v>0</v>
      </c>
    </row>
    <row r="84" spans="1:16" x14ac:dyDescent="0.35">
      <c r="A84" s="4"/>
      <c r="B84" s="4" t="s">
        <v>61</v>
      </c>
      <c r="C84" s="4"/>
      <c r="D84" s="4"/>
      <c r="E84" s="4" t="s">
        <v>270</v>
      </c>
      <c r="F84" s="8"/>
      <c r="G84" s="8">
        <f>Gantt!AG275</f>
        <v>1</v>
      </c>
      <c r="H84" s="8">
        <f>Gantt!AS275</f>
        <v>1</v>
      </c>
      <c r="I84" s="4"/>
      <c r="J84" s="8">
        <f t="shared" si="3"/>
        <v>0</v>
      </c>
      <c r="K84" s="8">
        <f>IFERROR(VLOOKUP($B84,Tecnicos!$E$1:$M$20,9,0)*F84,)</f>
        <v>0</v>
      </c>
      <c r="L84" s="8">
        <f>IFERROR(VLOOKUP($B84,Tecnicos!$E$1:$M$20,9,0)*G84,)</f>
        <v>5995.2994309090918</v>
      </c>
      <c r="M84" s="8">
        <f>IFERROR(VLOOKUP($B84,Tecnicos!$E$1:$M$20,9,0)*H84,)</f>
        <v>5995.2994309090918</v>
      </c>
      <c r="N84" s="8">
        <f>IFERROR(VLOOKUP($B84,Tecnicos!$E$1:$M$20,9,0)*I84,)</f>
        <v>0</v>
      </c>
      <c r="P84" s="98">
        <f>SUM(F74:H84)/154.5</f>
        <v>7.1197411003236247E-2</v>
      </c>
    </row>
    <row r="85" spans="1:16" x14ac:dyDescent="0.35">
      <c r="A85" s="4"/>
      <c r="B85" s="4"/>
      <c r="C85" s="4"/>
      <c r="D85" s="4"/>
      <c r="E85" s="4"/>
      <c r="F85" s="8"/>
      <c r="G85" s="8"/>
      <c r="H85" s="8"/>
      <c r="I85" s="4"/>
      <c r="J85" s="8"/>
      <c r="K85" s="8"/>
      <c r="L85" s="8"/>
      <c r="M85" s="8"/>
      <c r="N85" s="8"/>
    </row>
    <row r="86" spans="1:16" ht="14.5" customHeight="1" x14ac:dyDescent="0.35">
      <c r="A86" s="4"/>
      <c r="B86" s="4" t="s">
        <v>36</v>
      </c>
      <c r="C86" s="4"/>
      <c r="D86" s="4"/>
      <c r="E86" s="4" t="s">
        <v>271</v>
      </c>
      <c r="F86" s="8"/>
      <c r="G86" s="8">
        <f>Gantt!AG278</f>
        <v>0</v>
      </c>
      <c r="H86" s="8">
        <f>Gantt!AS278</f>
        <v>0</v>
      </c>
      <c r="I86" s="4"/>
      <c r="J86" s="8">
        <f t="shared" ref="J86:J96" si="4">SUM(F86:I86)*K86</f>
        <v>0</v>
      </c>
      <c r="K86" s="8">
        <f>IFERROR(VLOOKUP($B86,Tecnicos!$E$1:$M$20,9,0)*F86,)</f>
        <v>0</v>
      </c>
      <c r="L86" s="8">
        <f>IFERROR(VLOOKUP($B86,Tecnicos!$E$1:$M$20,9,0)*G86,)</f>
        <v>0</v>
      </c>
      <c r="M86" s="8">
        <f>IFERROR(VLOOKUP($B86,Tecnicos!$E$1:$M$20,9,0)*H86,)</f>
        <v>0</v>
      </c>
      <c r="N86" s="8">
        <f>IFERROR(VLOOKUP($B86,Tecnicos!$E$1:$M$20,9,0)*I86,)</f>
        <v>0</v>
      </c>
    </row>
    <row r="87" spans="1:16" x14ac:dyDescent="0.35">
      <c r="A87" s="4"/>
      <c r="B87" s="4" t="s">
        <v>40</v>
      </c>
      <c r="C87" s="4"/>
      <c r="D87" s="4"/>
      <c r="E87" s="4" t="s">
        <v>271</v>
      </c>
      <c r="F87" s="8">
        <f>Gantt!U279</f>
        <v>1</v>
      </c>
      <c r="G87" s="8">
        <f>Gantt!AG279</f>
        <v>1</v>
      </c>
      <c r="H87" s="8">
        <f>Gantt!AS279</f>
        <v>1</v>
      </c>
      <c r="I87" s="4"/>
      <c r="J87" s="8">
        <f t="shared" si="4"/>
        <v>21452.26275818182</v>
      </c>
      <c r="K87" s="8">
        <f>IFERROR(VLOOKUP($B87,Tecnicos!$E$1:$M$20,9,0)*F87,)</f>
        <v>7150.7542527272735</v>
      </c>
      <c r="L87" s="8">
        <f>IFERROR(VLOOKUP($B87,Tecnicos!$E$1:$M$20,9,0)*G87,)</f>
        <v>7150.7542527272735</v>
      </c>
      <c r="M87" s="8">
        <f>IFERROR(VLOOKUP($B87,Tecnicos!$E$1:$M$20,9,0)*H87,)</f>
        <v>7150.7542527272735</v>
      </c>
      <c r="N87" s="8">
        <f>IFERROR(VLOOKUP($B87,Tecnicos!$E$1:$M$20,9,0)*I87,)</f>
        <v>0</v>
      </c>
    </row>
    <row r="88" spans="1:16" x14ac:dyDescent="0.35">
      <c r="A88" s="4"/>
      <c r="B88" s="4" t="s">
        <v>44</v>
      </c>
      <c r="C88" s="4"/>
      <c r="D88" s="4"/>
      <c r="E88" s="4" t="s">
        <v>271</v>
      </c>
      <c r="F88" s="8"/>
      <c r="G88" s="8">
        <f>Gantt!AG280</f>
        <v>0</v>
      </c>
      <c r="H88" s="8">
        <f>Gantt!AS280</f>
        <v>0</v>
      </c>
      <c r="I88" s="4"/>
      <c r="J88" s="8">
        <f t="shared" si="4"/>
        <v>0</v>
      </c>
      <c r="K88" s="8">
        <f>IFERROR(VLOOKUP($B88,Tecnicos!$E$1:$M$20,9,0)*F88,)</f>
        <v>0</v>
      </c>
      <c r="L88" s="8">
        <f>IFERROR(VLOOKUP($B88,Tecnicos!$E$1:$M$20,9,0)*G88,)</f>
        <v>0</v>
      </c>
      <c r="M88" s="8">
        <f>IFERROR(VLOOKUP($B88,Tecnicos!$E$1:$M$20,9,0)*H88,)</f>
        <v>0</v>
      </c>
      <c r="N88" s="8">
        <f>IFERROR(VLOOKUP($B88,Tecnicos!$E$1:$M$20,9,0)*I88,)</f>
        <v>0</v>
      </c>
    </row>
    <row r="89" spans="1:16" x14ac:dyDescent="0.35">
      <c r="A89" s="4"/>
      <c r="B89" s="4" t="s">
        <v>47</v>
      </c>
      <c r="C89" s="4"/>
      <c r="D89" s="4"/>
      <c r="E89" s="4" t="s">
        <v>271</v>
      </c>
      <c r="F89" s="8"/>
      <c r="G89" s="8">
        <f>Gantt!AG281</f>
        <v>0</v>
      </c>
      <c r="H89" s="8">
        <f>Gantt!AS281</f>
        <v>0</v>
      </c>
      <c r="I89" s="4"/>
      <c r="J89" s="8">
        <f t="shared" si="4"/>
        <v>0</v>
      </c>
      <c r="K89" s="8">
        <f>IFERROR(VLOOKUP($B89,Tecnicos!$E$1:$M$20,9,0)*F89,)</f>
        <v>0</v>
      </c>
      <c r="L89" s="8">
        <f>IFERROR(VLOOKUP($B89,Tecnicos!$E$1:$M$20,9,0)*G89,)</f>
        <v>0</v>
      </c>
      <c r="M89" s="8">
        <f>IFERROR(VLOOKUP($B89,Tecnicos!$E$1:$M$20,9,0)*H89,)</f>
        <v>0</v>
      </c>
      <c r="N89" s="8">
        <f>IFERROR(VLOOKUP($B89,Tecnicos!$E$1:$M$20,9,0)*I89,)</f>
        <v>0</v>
      </c>
    </row>
    <row r="90" spans="1:16" x14ac:dyDescent="0.35">
      <c r="A90" s="4"/>
      <c r="B90" s="4" t="s">
        <v>49</v>
      </c>
      <c r="C90" s="4"/>
      <c r="D90" s="4"/>
      <c r="E90" s="4" t="s">
        <v>271</v>
      </c>
      <c r="F90" s="8"/>
      <c r="G90" s="8">
        <f>Gantt!AG282</f>
        <v>0</v>
      </c>
      <c r="H90" s="8">
        <f>Gantt!AS282</f>
        <v>0</v>
      </c>
      <c r="I90" s="4"/>
      <c r="J90" s="8">
        <f t="shared" si="4"/>
        <v>0</v>
      </c>
      <c r="K90" s="8">
        <f>IFERROR(VLOOKUP($B90,Tecnicos!$E$1:$M$20,9,0)*F90,)</f>
        <v>0</v>
      </c>
      <c r="L90" s="8">
        <f>IFERROR(VLOOKUP($B90,Tecnicos!$E$1:$M$20,9,0)*G90,)</f>
        <v>0</v>
      </c>
      <c r="M90" s="8">
        <f>IFERROR(VLOOKUP($B90,Tecnicos!$E$1:$M$20,9,0)*H90,)</f>
        <v>0</v>
      </c>
      <c r="N90" s="8">
        <f>IFERROR(VLOOKUP($B90,Tecnicos!$E$1:$M$20,9,0)*I90,)</f>
        <v>0</v>
      </c>
    </row>
    <row r="91" spans="1:16" x14ac:dyDescent="0.35">
      <c r="A91" s="4"/>
      <c r="B91" s="4" t="s">
        <v>51</v>
      </c>
      <c r="C91" s="4"/>
      <c r="D91" s="4"/>
      <c r="E91" s="4" t="s">
        <v>271</v>
      </c>
      <c r="F91" s="8"/>
      <c r="G91" s="8">
        <f>Gantt!AG283</f>
        <v>0</v>
      </c>
      <c r="H91" s="8">
        <f>Gantt!AS283</f>
        <v>0</v>
      </c>
      <c r="I91" s="4"/>
      <c r="J91" s="8">
        <f t="shared" si="4"/>
        <v>0</v>
      </c>
      <c r="K91" s="8">
        <f>IFERROR(VLOOKUP($B91,Tecnicos!$E$1:$M$20,9,0)*F91,)</f>
        <v>0</v>
      </c>
      <c r="L91" s="8">
        <f>IFERROR(VLOOKUP($B91,Tecnicos!$E$1:$M$20,9,0)*G91,)</f>
        <v>0</v>
      </c>
      <c r="M91" s="8">
        <f>IFERROR(VLOOKUP($B91,Tecnicos!$E$1:$M$20,9,0)*H91,)</f>
        <v>0</v>
      </c>
      <c r="N91" s="8">
        <f>IFERROR(VLOOKUP($B91,Tecnicos!$E$1:$M$20,9,0)*I91,)</f>
        <v>0</v>
      </c>
    </row>
    <row r="92" spans="1:16" x14ac:dyDescent="0.35">
      <c r="A92" s="4"/>
      <c r="B92" s="4" t="s">
        <v>53</v>
      </c>
      <c r="C92" s="4"/>
      <c r="D92" s="4"/>
      <c r="E92" s="4" t="s">
        <v>271</v>
      </c>
      <c r="F92" s="8"/>
      <c r="G92" s="8">
        <f>Gantt!AG284</f>
        <v>0</v>
      </c>
      <c r="H92" s="8">
        <f>Gantt!AS284</f>
        <v>0</v>
      </c>
      <c r="I92" s="4"/>
      <c r="J92" s="8">
        <f t="shared" si="4"/>
        <v>0</v>
      </c>
      <c r="K92" s="8">
        <f>IFERROR(VLOOKUP($B92,Tecnicos!$E$1:$M$20,9,0)*F92,)</f>
        <v>0</v>
      </c>
      <c r="L92" s="8">
        <f>IFERROR(VLOOKUP($B92,Tecnicos!$E$1:$M$20,9,0)*G92,)</f>
        <v>0</v>
      </c>
      <c r="M92" s="8">
        <f>IFERROR(VLOOKUP($B92,Tecnicos!$E$1:$M$20,9,0)*H92,)</f>
        <v>0</v>
      </c>
      <c r="N92" s="8">
        <f>IFERROR(VLOOKUP($B92,Tecnicos!$E$1:$M$20,9,0)*I92,)</f>
        <v>0</v>
      </c>
    </row>
    <row r="93" spans="1:16" x14ac:dyDescent="0.35">
      <c r="A93" s="4"/>
      <c r="B93" s="4" t="s">
        <v>55</v>
      </c>
      <c r="C93" s="4"/>
      <c r="D93" s="4"/>
      <c r="E93" s="4" t="s">
        <v>271</v>
      </c>
      <c r="F93" s="8"/>
      <c r="G93" s="8">
        <f>Gantt!AG285</f>
        <v>0</v>
      </c>
      <c r="H93" s="8">
        <f>Gantt!AS285</f>
        <v>0</v>
      </c>
      <c r="I93" s="4"/>
      <c r="J93" s="8">
        <f t="shared" si="4"/>
        <v>0</v>
      </c>
      <c r="K93" s="8">
        <f>IFERROR(VLOOKUP($B93,Tecnicos!$E$1:$M$20,9,0)*F93,)</f>
        <v>0</v>
      </c>
      <c r="L93" s="8">
        <f>IFERROR(VLOOKUP($B93,Tecnicos!$E$1:$M$20,9,0)*G93,)</f>
        <v>0</v>
      </c>
      <c r="M93" s="8">
        <f>IFERROR(VLOOKUP($B93,Tecnicos!$E$1:$M$20,9,0)*H93,)</f>
        <v>0</v>
      </c>
      <c r="N93" s="8">
        <f>IFERROR(VLOOKUP($B93,Tecnicos!$E$1:$M$20,9,0)*I93,)</f>
        <v>0</v>
      </c>
    </row>
    <row r="94" spans="1:16" x14ac:dyDescent="0.35">
      <c r="A94" s="4"/>
      <c r="B94" s="4" t="s">
        <v>57</v>
      </c>
      <c r="C94" s="4"/>
      <c r="D94" s="4"/>
      <c r="E94" s="4" t="s">
        <v>271</v>
      </c>
      <c r="F94" s="8"/>
      <c r="G94" s="8">
        <f>Gantt!AG286</f>
        <v>0</v>
      </c>
      <c r="H94" s="8">
        <f>Gantt!AS286</f>
        <v>0</v>
      </c>
      <c r="I94" s="4"/>
      <c r="J94" s="8">
        <f t="shared" si="4"/>
        <v>0</v>
      </c>
      <c r="K94" s="8">
        <f>IFERROR(VLOOKUP($B94,Tecnicos!$E$1:$M$20,9,0)*F94,)</f>
        <v>0</v>
      </c>
      <c r="L94" s="8">
        <f>IFERROR(VLOOKUP($B94,Tecnicos!$E$1:$M$20,9,0)*G94,)</f>
        <v>0</v>
      </c>
      <c r="M94" s="8">
        <f>IFERROR(VLOOKUP($B94,Tecnicos!$E$1:$M$20,9,0)*H94,)</f>
        <v>0</v>
      </c>
      <c r="N94" s="8">
        <f>IFERROR(VLOOKUP($B94,Tecnicos!$E$1:$M$20,9,0)*I94,)</f>
        <v>0</v>
      </c>
    </row>
    <row r="95" spans="1:16" x14ac:dyDescent="0.35">
      <c r="A95" s="4"/>
      <c r="B95" s="4" t="s">
        <v>59</v>
      </c>
      <c r="C95" s="4"/>
      <c r="D95" s="4"/>
      <c r="E95" s="4" t="s">
        <v>271</v>
      </c>
      <c r="F95" s="8"/>
      <c r="G95" s="8">
        <f>Gantt!AG287</f>
        <v>0</v>
      </c>
      <c r="H95" s="8">
        <f>Gantt!AS287</f>
        <v>0</v>
      </c>
      <c r="I95" s="4"/>
      <c r="J95" s="8">
        <f t="shared" si="4"/>
        <v>0</v>
      </c>
      <c r="K95" s="8">
        <f>IFERROR(VLOOKUP($B95,Tecnicos!$E$1:$M$20,9,0)*F95,)</f>
        <v>0</v>
      </c>
      <c r="L95" s="8">
        <f>IFERROR(VLOOKUP($B95,Tecnicos!$E$1:$M$20,9,0)*G95,)</f>
        <v>0</v>
      </c>
      <c r="M95" s="8">
        <f>IFERROR(VLOOKUP($B95,Tecnicos!$E$1:$M$20,9,0)*H95,)</f>
        <v>0</v>
      </c>
      <c r="N95" s="8">
        <f>IFERROR(VLOOKUP($B95,Tecnicos!$E$1:$M$20,9,0)*I95,)</f>
        <v>0</v>
      </c>
    </row>
    <row r="96" spans="1:16" x14ac:dyDescent="0.35">
      <c r="A96" s="4"/>
      <c r="B96" s="4" t="s">
        <v>61</v>
      </c>
      <c r="C96" s="4"/>
      <c r="D96" s="4"/>
      <c r="E96" s="4" t="s">
        <v>271</v>
      </c>
      <c r="F96" s="8"/>
      <c r="G96" s="8">
        <f>Gantt!AG288</f>
        <v>0</v>
      </c>
      <c r="H96" s="8">
        <f>Gantt!AS288</f>
        <v>0</v>
      </c>
      <c r="I96" s="4"/>
      <c r="J96" s="8">
        <f t="shared" si="4"/>
        <v>0</v>
      </c>
      <c r="K96" s="8">
        <f>IFERROR(VLOOKUP($B96,Tecnicos!$E$1:$M$20,9,0)*F96,)</f>
        <v>0</v>
      </c>
      <c r="L96" s="8">
        <f>IFERROR(VLOOKUP($B96,Tecnicos!$E$1:$M$20,9,0)*G96,)</f>
        <v>0</v>
      </c>
      <c r="M96" s="8">
        <f>IFERROR(VLOOKUP($B96,Tecnicos!$E$1:$M$20,9,0)*H96,)</f>
        <v>0</v>
      </c>
      <c r="N96" s="8">
        <f>IFERROR(VLOOKUP($B96,Tecnicos!$E$1:$M$20,9,0)*I96,)</f>
        <v>0</v>
      </c>
      <c r="P96" s="98">
        <f>SUM(F86:H96)/154.5</f>
        <v>1.9417475728155338E-2</v>
      </c>
    </row>
    <row r="97" spans="1:14" x14ac:dyDescent="0.35">
      <c r="A97" s="4"/>
      <c r="B97" s="4"/>
      <c r="C97" s="4"/>
      <c r="D97" s="4"/>
      <c r="E97" s="4"/>
      <c r="F97" s="8"/>
      <c r="G97" s="8"/>
      <c r="H97" s="8"/>
      <c r="I97" s="4"/>
      <c r="J97" s="8">
        <f t="shared" si="0"/>
        <v>0</v>
      </c>
      <c r="K97" s="8">
        <f>IFERROR(VLOOKUP($B97,Tecnicos!$E$1:$M$20,9,0)*F97,)</f>
        <v>0</v>
      </c>
      <c r="L97" s="8">
        <f>IFERROR(VLOOKUP($B97,Tecnicos!$E$1:$M$20,9,0)*G97,)</f>
        <v>0</v>
      </c>
      <c r="M97" s="8">
        <f>IFERROR(VLOOKUP($B97,Tecnicos!$E$1:$M$20,9,0)*H97,)</f>
        <v>0</v>
      </c>
      <c r="N97" s="8">
        <f>IFERROR(VLOOKUP($B97,Tecnicos!$E$1:$M$20,9,0)*I97,)</f>
        <v>0</v>
      </c>
    </row>
    <row r="98" spans="1:14" x14ac:dyDescent="0.35">
      <c r="F98">
        <f>SUM(F14:F97)</f>
        <v>51.5</v>
      </c>
      <c r="G98">
        <f>SUM(G14:G97)</f>
        <v>51.5</v>
      </c>
      <c r="H98" s="112">
        <f>SUM(H14:H97)</f>
        <v>51.65238095238098</v>
      </c>
      <c r="J98" s="11" t="s">
        <v>76</v>
      </c>
      <c r="K98">
        <f>SUM(K2:K97)</f>
        <v>255142.13658818183</v>
      </c>
      <c r="L98">
        <f>SUM(L2:L97)</f>
        <v>255142.13658818183</v>
      </c>
      <c r="M98">
        <f t="shared" ref="M98:N98" si="5">SUM(M2:M97)</f>
        <v>255580.76639057579</v>
      </c>
      <c r="N98">
        <f t="shared" si="5"/>
        <v>0</v>
      </c>
    </row>
    <row r="103" spans="1:14" x14ac:dyDescent="0.35">
      <c r="B103" s="4" t="s">
        <v>36</v>
      </c>
      <c r="F103">
        <f>F14+F26</f>
        <v>3</v>
      </c>
      <c r="G103">
        <f>G86+G74+G62+G50+G38+G26</f>
        <v>3</v>
      </c>
      <c r="H103">
        <f>H86+H74+H62+H50+H38+H26</f>
        <v>3</v>
      </c>
    </row>
    <row r="104" spans="1:14" x14ac:dyDescent="0.35">
      <c r="B104" s="4" t="s">
        <v>40</v>
      </c>
      <c r="F104" s="112">
        <f>F15+F27+F87</f>
        <v>5</v>
      </c>
      <c r="G104">
        <f t="shared" ref="G104:H113" si="6">G87+G75+G63+G51+G39+G27</f>
        <v>5</v>
      </c>
      <c r="H104">
        <f t="shared" si="6"/>
        <v>5</v>
      </c>
    </row>
    <row r="105" spans="1:14" x14ac:dyDescent="0.35">
      <c r="B105" s="4" t="s">
        <v>44</v>
      </c>
      <c r="F105">
        <f t="shared" ref="F105:F113" si="7">F16+F28</f>
        <v>5.0000000000000009</v>
      </c>
      <c r="G105">
        <f t="shared" si="6"/>
        <v>5</v>
      </c>
      <c r="H105">
        <f t="shared" si="6"/>
        <v>5</v>
      </c>
    </row>
    <row r="106" spans="1:14" x14ac:dyDescent="0.35">
      <c r="B106" s="4" t="s">
        <v>47</v>
      </c>
      <c r="F106">
        <f t="shared" si="7"/>
        <v>5.0000000000000009</v>
      </c>
      <c r="G106">
        <f t="shared" si="6"/>
        <v>5</v>
      </c>
      <c r="H106">
        <f t="shared" si="6"/>
        <v>5</v>
      </c>
    </row>
    <row r="107" spans="1:14" x14ac:dyDescent="0.35">
      <c r="B107" s="4" t="s">
        <v>49</v>
      </c>
      <c r="F107">
        <f t="shared" si="7"/>
        <v>5.0000000000000009</v>
      </c>
      <c r="G107">
        <f t="shared" si="6"/>
        <v>5</v>
      </c>
      <c r="H107">
        <f t="shared" si="6"/>
        <v>5</v>
      </c>
    </row>
    <row r="108" spans="1:14" x14ac:dyDescent="0.35">
      <c r="B108" s="4" t="s">
        <v>51</v>
      </c>
      <c r="F108" s="112">
        <f>F19+F31</f>
        <v>3</v>
      </c>
      <c r="G108">
        <f t="shared" si="6"/>
        <v>3</v>
      </c>
      <c r="H108">
        <f t="shared" si="6"/>
        <v>3</v>
      </c>
    </row>
    <row r="109" spans="1:14" x14ac:dyDescent="0.35">
      <c r="B109" s="4" t="s">
        <v>53</v>
      </c>
      <c r="F109">
        <f t="shared" si="7"/>
        <v>3</v>
      </c>
      <c r="G109">
        <f t="shared" si="6"/>
        <v>3</v>
      </c>
      <c r="H109">
        <f t="shared" si="6"/>
        <v>3</v>
      </c>
    </row>
    <row r="110" spans="1:14" x14ac:dyDescent="0.35">
      <c r="B110" s="4" t="s">
        <v>55</v>
      </c>
      <c r="F110">
        <f t="shared" si="7"/>
        <v>4</v>
      </c>
      <c r="G110">
        <f t="shared" si="6"/>
        <v>4</v>
      </c>
      <c r="H110">
        <f t="shared" si="6"/>
        <v>4</v>
      </c>
    </row>
    <row r="111" spans="1:14" x14ac:dyDescent="0.35">
      <c r="B111" s="4" t="s">
        <v>57</v>
      </c>
      <c r="F111">
        <f t="shared" si="7"/>
        <v>8</v>
      </c>
      <c r="G111">
        <f t="shared" si="6"/>
        <v>7.9999999999999991</v>
      </c>
      <c r="H111" s="114">
        <f t="shared" si="6"/>
        <v>8.0833333333333339</v>
      </c>
    </row>
    <row r="112" spans="1:14" x14ac:dyDescent="0.35">
      <c r="B112" s="4" t="s">
        <v>59</v>
      </c>
      <c r="F112">
        <f t="shared" si="7"/>
        <v>8</v>
      </c>
      <c r="G112">
        <f t="shared" si="6"/>
        <v>7.9999999999999991</v>
      </c>
      <c r="H112" s="114">
        <f t="shared" si="6"/>
        <v>8.0833333333333339</v>
      </c>
    </row>
    <row r="113" spans="2:8" x14ac:dyDescent="0.35">
      <c r="B113" s="4" t="s">
        <v>61</v>
      </c>
      <c r="F113">
        <f t="shared" si="7"/>
        <v>2.5</v>
      </c>
      <c r="G113">
        <f t="shared" si="6"/>
        <v>2.5</v>
      </c>
      <c r="H113" s="112">
        <f t="shared" si="6"/>
        <v>2.4857142857142858</v>
      </c>
    </row>
    <row r="114" spans="2:8" x14ac:dyDescent="0.35">
      <c r="F114">
        <f>SUM(F103:F113)</f>
        <v>51.5</v>
      </c>
      <c r="G114">
        <f>SUM(G103:G113)</f>
        <v>51.5</v>
      </c>
      <c r="H114" s="112">
        <f>SUM(H103:H113)</f>
        <v>51.652380952380959</v>
      </c>
    </row>
  </sheetData>
  <phoneticPr fontId="4" type="noConversion"/>
  <dataValidations count="1">
    <dataValidation type="decimal" operator="lessThanOrEqual" allowBlank="1" showInputMessage="1" showErrorMessage="1" sqref="F2:I97" xr:uid="{02D1BF00-21F9-4A19-BE02-6D8DCF2D132B}">
      <formula1>11</formula1>
    </dataValidation>
  </dataValidations>
  <pageMargins left="0.7" right="0.7" top="0.75" bottom="0.75" header="0.3" footer="0.3"/>
  <pageSetup paperSize="9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53C2ECD-D3C1-44A4-9BA0-C8D53FC4C982}">
          <x14:formula1>
            <xm:f>Tecnicos!$E$2:$E$20</xm:f>
          </x14:formula1>
          <xm:sqref>B2:C97 B103:B113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4C85C-7843-4166-A1EF-69F19AD13FCD}">
  <dimension ref="A1:W46"/>
  <sheetViews>
    <sheetView workbookViewId="0">
      <pane xSplit="7" ySplit="8" topLeftCell="H9" activePane="bottomRight" state="frozen"/>
      <selection pane="topRight" activeCell="H1" sqref="H1"/>
      <selection pane="bottomLeft" activeCell="A14" sqref="A14"/>
      <selection pane="bottomRight" activeCell="G19" sqref="A1:G19"/>
    </sheetView>
  </sheetViews>
  <sheetFormatPr defaultColWidth="8.81640625" defaultRowHeight="14.5" x14ac:dyDescent="0.35"/>
  <cols>
    <col min="2" max="2" width="12.54296875" customWidth="1"/>
    <col min="3" max="3" width="8.453125" customWidth="1"/>
    <col min="4" max="4" width="16.1796875" customWidth="1"/>
    <col min="5" max="5" width="14.453125" customWidth="1"/>
    <col min="6" max="6" width="38.453125" customWidth="1"/>
    <col min="7" max="7" width="62.7265625" customWidth="1"/>
    <col min="8" max="8" width="28.54296875" customWidth="1"/>
  </cols>
  <sheetData>
    <row r="1" spans="1:22" x14ac:dyDescent="0.35">
      <c r="A1" s="1" t="s">
        <v>21</v>
      </c>
      <c r="B1" s="1" t="s">
        <v>77</v>
      </c>
      <c r="C1" s="1" t="s">
        <v>62</v>
      </c>
      <c r="D1" s="1" t="s">
        <v>22</v>
      </c>
      <c r="E1" s="1" t="s">
        <v>65</v>
      </c>
      <c r="F1" s="1" t="s">
        <v>78</v>
      </c>
      <c r="G1" s="1" t="s">
        <v>79</v>
      </c>
      <c r="H1" s="1" t="s">
        <v>80</v>
      </c>
      <c r="I1" s="1" t="s">
        <v>81</v>
      </c>
      <c r="J1" s="1" t="s">
        <v>82</v>
      </c>
      <c r="K1" s="2" t="s">
        <v>83</v>
      </c>
      <c r="L1" s="3" t="s">
        <v>84</v>
      </c>
    </row>
    <row r="2" spans="1:22" x14ac:dyDescent="0.35">
      <c r="A2" s="10"/>
      <c r="B2" s="10"/>
      <c r="C2" s="10"/>
      <c r="D2" s="10"/>
      <c r="E2" s="10"/>
      <c r="F2" s="10"/>
      <c r="G2" s="10"/>
      <c r="H2" s="10" t="s">
        <v>85</v>
      </c>
      <c r="I2" s="10">
        <v>2027</v>
      </c>
      <c r="J2" s="10"/>
      <c r="K2" s="10">
        <f>Pessoal!K98</f>
        <v>255142.13658818183</v>
      </c>
      <c r="L2" s="10"/>
    </row>
    <row r="3" spans="1:22" x14ac:dyDescent="0.35">
      <c r="A3" s="10"/>
      <c r="B3" s="10"/>
      <c r="C3" s="10"/>
      <c r="D3" s="10"/>
      <c r="E3" s="10"/>
      <c r="F3" s="10"/>
      <c r="G3" s="10"/>
      <c r="H3" s="10" t="s">
        <v>85</v>
      </c>
      <c r="I3" s="10">
        <v>2028</v>
      </c>
      <c r="J3" s="10"/>
      <c r="K3" s="10">
        <f>Pessoal!L98</f>
        <v>255142.13658818183</v>
      </c>
      <c r="L3" s="10"/>
    </row>
    <row r="4" spans="1:22" x14ac:dyDescent="0.35">
      <c r="A4" s="10"/>
      <c r="B4" s="10"/>
      <c r="C4" s="10"/>
      <c r="D4" s="10"/>
      <c r="E4" s="10"/>
      <c r="F4" s="10"/>
      <c r="G4" s="10"/>
      <c r="H4" s="10" t="s">
        <v>85</v>
      </c>
      <c r="I4" s="10">
        <v>2029</v>
      </c>
      <c r="J4" s="10"/>
      <c r="K4" s="10">
        <f>Pessoal!M98</f>
        <v>255580.76639057579</v>
      </c>
      <c r="L4" s="10"/>
    </row>
    <row r="5" spans="1:22" x14ac:dyDescent="0.35">
      <c r="A5" s="10"/>
      <c r="B5" s="10"/>
      <c r="C5" s="10"/>
      <c r="D5" s="10"/>
      <c r="E5" s="10"/>
      <c r="F5" s="10"/>
      <c r="G5" s="10"/>
      <c r="H5" s="10" t="s">
        <v>85</v>
      </c>
      <c r="I5" s="10">
        <v>2030</v>
      </c>
      <c r="J5" s="10"/>
      <c r="K5" s="10">
        <f>Pessoal!N98</f>
        <v>0</v>
      </c>
      <c r="L5" s="10"/>
    </row>
    <row r="6" spans="1:22" x14ac:dyDescent="0.35">
      <c r="A6" s="4"/>
      <c r="B6" s="4"/>
      <c r="C6" s="4"/>
      <c r="D6" s="4"/>
      <c r="E6" s="4"/>
      <c r="F6" s="4" t="s">
        <v>187</v>
      </c>
      <c r="G6" s="4" t="s">
        <v>261</v>
      </c>
      <c r="H6" s="19" t="s">
        <v>7</v>
      </c>
      <c r="I6" s="19">
        <v>2027</v>
      </c>
      <c r="J6" s="19">
        <v>4</v>
      </c>
      <c r="K6" s="19">
        <v>20000</v>
      </c>
      <c r="L6" s="4"/>
    </row>
    <row r="7" spans="1:22" x14ac:dyDescent="0.35">
      <c r="A7" s="4"/>
      <c r="B7" s="4"/>
      <c r="C7" s="4"/>
      <c r="D7" s="4"/>
      <c r="E7" s="4"/>
      <c r="F7" s="4" t="s">
        <v>187</v>
      </c>
      <c r="G7" s="4" t="s">
        <v>260</v>
      </c>
      <c r="H7" s="19" t="s">
        <v>8</v>
      </c>
      <c r="I7" s="19">
        <v>2027</v>
      </c>
      <c r="J7" s="19">
        <v>4</v>
      </c>
      <c r="K7" s="19">
        <v>15000</v>
      </c>
      <c r="L7" s="4"/>
    </row>
    <row r="8" spans="1:22" x14ac:dyDescent="0.35">
      <c r="A8" s="4"/>
      <c r="B8" s="4"/>
      <c r="C8" s="4"/>
      <c r="D8" s="4"/>
      <c r="E8" s="4"/>
      <c r="F8" s="4" t="s">
        <v>187</v>
      </c>
      <c r="G8" s="4" t="s">
        <v>260</v>
      </c>
      <c r="H8" s="19" t="s">
        <v>8</v>
      </c>
      <c r="I8" s="19">
        <v>2028</v>
      </c>
      <c r="J8" s="19">
        <v>1</v>
      </c>
      <c r="K8" s="19">
        <v>15000</v>
      </c>
      <c r="L8" s="4"/>
    </row>
    <row r="9" spans="1:22" x14ac:dyDescent="0.35">
      <c r="A9" s="4"/>
      <c r="B9" s="4"/>
      <c r="C9" s="4"/>
      <c r="D9" s="4"/>
      <c r="E9" s="4"/>
      <c r="F9" s="4" t="s">
        <v>187</v>
      </c>
      <c r="G9" s="4" t="s">
        <v>260</v>
      </c>
      <c r="H9" s="19" t="s">
        <v>8</v>
      </c>
      <c r="I9" s="19">
        <v>2029</v>
      </c>
      <c r="J9" s="19">
        <v>1</v>
      </c>
      <c r="K9" s="19">
        <v>15000</v>
      </c>
      <c r="L9" s="4"/>
    </row>
    <row r="10" spans="1:22" x14ac:dyDescent="0.35">
      <c r="A10" s="4"/>
      <c r="B10" s="4"/>
      <c r="C10" s="4"/>
      <c r="D10" s="4"/>
      <c r="E10" s="4"/>
      <c r="F10" s="4" t="s">
        <v>239</v>
      </c>
      <c r="G10" s="4" t="s">
        <v>272</v>
      </c>
      <c r="H10" s="19" t="s">
        <v>14</v>
      </c>
      <c r="I10" s="19">
        <v>2028</v>
      </c>
      <c r="J10" s="19">
        <v>1</v>
      </c>
      <c r="K10" s="19">
        <v>1500</v>
      </c>
      <c r="L10" s="4"/>
    </row>
    <row r="11" spans="1:22" x14ac:dyDescent="0.35">
      <c r="A11" s="4"/>
      <c r="B11" s="4"/>
      <c r="C11" s="4"/>
      <c r="D11" s="4"/>
      <c r="E11" s="4"/>
      <c r="F11" s="4" t="s">
        <v>239</v>
      </c>
      <c r="G11" s="4" t="s">
        <v>273</v>
      </c>
      <c r="H11" s="19" t="s">
        <v>14</v>
      </c>
      <c r="I11" s="19">
        <v>2029</v>
      </c>
      <c r="J11" s="19">
        <v>1</v>
      </c>
      <c r="K11" s="19">
        <v>1500</v>
      </c>
      <c r="L11" s="4"/>
    </row>
    <row r="12" spans="1:22" x14ac:dyDescent="0.35">
      <c r="A12" s="4"/>
      <c r="B12" s="4"/>
      <c r="C12" s="4"/>
      <c r="D12" s="4"/>
      <c r="E12" s="4"/>
      <c r="F12" s="4" t="s">
        <v>239</v>
      </c>
      <c r="G12" s="4" t="s">
        <v>262</v>
      </c>
      <c r="H12" s="19" t="s">
        <v>16</v>
      </c>
      <c r="I12" s="19">
        <v>2028</v>
      </c>
      <c r="J12" s="19">
        <v>1</v>
      </c>
      <c r="K12" s="19">
        <v>2000</v>
      </c>
      <c r="L12" s="4"/>
    </row>
    <row r="13" spans="1:22" x14ac:dyDescent="0.35">
      <c r="A13" s="4"/>
      <c r="B13" s="4"/>
      <c r="C13" s="4"/>
      <c r="D13" s="4"/>
      <c r="E13" s="4"/>
      <c r="F13" s="4" t="s">
        <v>239</v>
      </c>
      <c r="G13" s="4" t="s">
        <v>262</v>
      </c>
      <c r="H13" s="19" t="s">
        <v>16</v>
      </c>
      <c r="I13" s="19">
        <v>2029</v>
      </c>
      <c r="J13" s="19">
        <v>1</v>
      </c>
      <c r="K13" s="19">
        <v>2000</v>
      </c>
      <c r="L13" s="4"/>
    </row>
    <row r="14" spans="1:22" x14ac:dyDescent="0.35">
      <c r="A14" s="4"/>
      <c r="B14" s="4"/>
      <c r="C14" s="4"/>
      <c r="D14" s="4"/>
      <c r="E14" s="4"/>
      <c r="F14" s="4" t="s">
        <v>239</v>
      </c>
      <c r="G14" s="4" t="s">
        <v>263</v>
      </c>
      <c r="H14" s="19" t="s">
        <v>17</v>
      </c>
      <c r="I14" s="19">
        <v>2028</v>
      </c>
      <c r="J14" s="19">
        <v>1</v>
      </c>
      <c r="K14" s="19">
        <v>2000</v>
      </c>
      <c r="L14" s="4"/>
    </row>
    <row r="15" spans="1:22" x14ac:dyDescent="0.35">
      <c r="A15" s="4"/>
      <c r="B15" s="4"/>
      <c r="C15" s="4"/>
      <c r="D15" s="4"/>
      <c r="E15" s="4"/>
      <c r="F15" s="4" t="s">
        <v>239</v>
      </c>
      <c r="G15" s="4" t="s">
        <v>263</v>
      </c>
      <c r="H15" s="19" t="s">
        <v>17</v>
      </c>
      <c r="I15" s="19">
        <v>2029</v>
      </c>
      <c r="J15" s="19">
        <v>1</v>
      </c>
      <c r="K15" s="19">
        <v>2000</v>
      </c>
      <c r="L15" s="4"/>
    </row>
    <row r="16" spans="1:22" x14ac:dyDescent="0.35">
      <c r="A16" s="4"/>
      <c r="B16" s="4"/>
      <c r="C16" s="4"/>
      <c r="D16" s="4"/>
      <c r="E16" s="4"/>
      <c r="F16" s="4" t="s">
        <v>239</v>
      </c>
      <c r="G16" s="4" t="s">
        <v>264</v>
      </c>
      <c r="H16" s="4" t="s">
        <v>13</v>
      </c>
      <c r="I16" s="4">
        <v>2029</v>
      </c>
      <c r="J16" s="4">
        <v>1</v>
      </c>
      <c r="K16" s="4">
        <v>3000</v>
      </c>
      <c r="L16" s="4"/>
      <c r="V16" t="s">
        <v>86</v>
      </c>
    </row>
    <row r="17" spans="1:23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23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23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23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23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V21" s="118" t="s">
        <v>87</v>
      </c>
      <c r="W21" s="118"/>
    </row>
    <row r="22" spans="1:23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V22" s="13">
        <v>2027</v>
      </c>
      <c r="W22" s="12">
        <f t="shared" ref="W22:W23" si="0">SUMIFS($K$2:$K$46,$I$2:$I$46,V22)</f>
        <v>310452.08614935458</v>
      </c>
    </row>
    <row r="23" spans="1:23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V23" s="13">
        <v>2028</v>
      </c>
      <c r="W23" s="12">
        <f t="shared" si="0"/>
        <v>294937.08614935458</v>
      </c>
    </row>
    <row r="24" spans="1:23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V24" s="13">
        <v>2029</v>
      </c>
      <c r="W24" s="12">
        <f>SUMIFS($K$2:$K$46,$I$2:$I$46,V24)</f>
        <v>298616.4200379161</v>
      </c>
    </row>
    <row r="25" spans="1:23" ht="15" thickBot="1" x14ac:dyDescent="0.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V25" s="15">
        <v>2030</v>
      </c>
      <c r="W25" s="16">
        <f>SUMIFS($K$2:$K$46,$I$2:$I$46,V25)</f>
        <v>0</v>
      </c>
    </row>
    <row r="26" spans="1:23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V26" s="14" t="s">
        <v>88</v>
      </c>
      <c r="W26" s="14">
        <f>SUM(W22:W25)</f>
        <v>904005.59233662533</v>
      </c>
    </row>
    <row r="27" spans="1:23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23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23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23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23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23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5">
      <c r="A43" s="10"/>
      <c r="B43" s="10"/>
      <c r="C43" s="10"/>
      <c r="D43" s="10"/>
      <c r="E43" s="10"/>
      <c r="F43" s="10"/>
      <c r="G43" s="10"/>
      <c r="H43" s="10" t="s">
        <v>89</v>
      </c>
      <c r="I43" s="10">
        <v>2025</v>
      </c>
      <c r="J43" s="10"/>
      <c r="K43" s="10">
        <f>SUMIFS($K$2:$K$42,$I$2:$I$42,2025)*0.07</f>
        <v>0</v>
      </c>
      <c r="L43" s="10"/>
    </row>
    <row r="44" spans="1:12" x14ac:dyDescent="0.35">
      <c r="A44" s="10"/>
      <c r="B44" s="10"/>
      <c r="C44" s="10"/>
      <c r="D44" s="10"/>
      <c r="E44" s="10"/>
      <c r="F44" s="10"/>
      <c r="G44" s="10"/>
      <c r="H44" s="10" t="s">
        <v>89</v>
      </c>
      <c r="I44" s="10">
        <v>2027</v>
      </c>
      <c r="J44" s="10"/>
      <c r="K44" s="10">
        <f>SUMIFS($K$2:$K$42,$I$2:$I$42,2027)*0.07</f>
        <v>20309.949561172729</v>
      </c>
      <c r="L44" s="10"/>
    </row>
    <row r="45" spans="1:12" x14ac:dyDescent="0.35">
      <c r="A45" s="10"/>
      <c r="B45" s="10"/>
      <c r="C45" s="10"/>
      <c r="D45" s="10"/>
      <c r="E45" s="10"/>
      <c r="F45" s="10"/>
      <c r="G45" s="10"/>
      <c r="H45" s="10" t="s">
        <v>89</v>
      </c>
      <c r="I45" s="10">
        <v>2028</v>
      </c>
      <c r="J45" s="10"/>
      <c r="K45" s="10">
        <f>SUMIFS($K$2:$K$42,$I$2:$I$42,2028)*0.07</f>
        <v>19294.949561172729</v>
      </c>
      <c r="L45" s="10"/>
    </row>
    <row r="46" spans="1:12" x14ac:dyDescent="0.35">
      <c r="A46" s="10"/>
      <c r="B46" s="10"/>
      <c r="C46" s="10"/>
      <c r="D46" s="10"/>
      <c r="E46" s="10"/>
      <c r="F46" s="10"/>
      <c r="G46" s="10"/>
      <c r="H46" s="10" t="s">
        <v>89</v>
      </c>
      <c r="I46" s="10">
        <v>2029</v>
      </c>
      <c r="J46" s="10"/>
      <c r="K46" s="10">
        <f>SUMIFS($K$2:$K$42,$I$2:$I$42,2029)*0.07</f>
        <v>19535.653647340307</v>
      </c>
      <c r="L46" s="10"/>
    </row>
  </sheetData>
  <mergeCells count="1">
    <mergeCell ref="V21:W21"/>
  </mergeCells>
  <dataValidations count="3">
    <dataValidation type="list" allowBlank="1" showInputMessage="1" showErrorMessage="1" sqref="I16:I42" xr:uid="{F84090B7-1A9F-454D-85E7-10E46A3D7D96}">
      <formula1>"2027,2028,2029,2030"</formula1>
    </dataValidation>
    <dataValidation type="list" allowBlank="1" showInputMessage="1" showErrorMessage="1" sqref="J16:J42" xr:uid="{4075F2E9-52E4-4302-AF4F-31CDFC0715D3}">
      <formula1>"1,2,3,4,5,6,7,8,9,10,11,12"</formula1>
    </dataValidation>
    <dataValidation type="list" allowBlank="1" showInputMessage="1" showErrorMessage="1" sqref="F2:F5 F17:F35" xr:uid="{03AD463F-2CD4-415F-AB74-31FDC9D22EF2}">
      <formula1>#REF!</formula1>
    </dataValidation>
  </dataValidations>
  <pageMargins left="0.7" right="0.7" top="0.75" bottom="0.75" header="0.3" footer="0.3"/>
  <pageSetup paperSize="9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3A3B045-0576-4A70-AD96-60E73C418A6D}">
          <x14:formula1>
            <xm:f>Categorias!$A$1:$A$21</xm:f>
          </x14:formula1>
          <xm:sqref>H16:H42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8D112-FFA3-47D1-85C1-5B2BEDBB9A1C}">
  <sheetPr>
    <pageSetUpPr fitToPage="1"/>
  </sheetPr>
  <dimension ref="A1:BI288"/>
  <sheetViews>
    <sheetView topLeftCell="A174" zoomScaleNormal="100" workbookViewId="0">
      <selection activeCell="J17" sqref="J17:U17"/>
    </sheetView>
  </sheetViews>
  <sheetFormatPr defaultRowHeight="14.5" x14ac:dyDescent="0.35"/>
  <cols>
    <col min="1" max="1" width="27.26953125" customWidth="1"/>
    <col min="2" max="2" width="71.453125" customWidth="1"/>
    <col min="3" max="9" width="5.1796875" customWidth="1"/>
    <col min="10" max="20" width="3.54296875" customWidth="1"/>
    <col min="21" max="21" width="4" customWidth="1"/>
    <col min="22" max="57" width="3.54296875" customWidth="1"/>
  </cols>
  <sheetData>
    <row r="1" spans="1:61" x14ac:dyDescent="0.35">
      <c r="A1" s="161" t="s">
        <v>90</v>
      </c>
      <c r="B1" s="164" t="s">
        <v>91</v>
      </c>
      <c r="C1" s="167" t="s">
        <v>92</v>
      </c>
      <c r="D1" s="168"/>
      <c r="E1" s="168"/>
      <c r="F1" s="168"/>
      <c r="G1" s="168"/>
      <c r="H1" s="168"/>
      <c r="I1" s="168"/>
      <c r="J1" s="158">
        <v>2027</v>
      </c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9"/>
      <c r="V1" s="158">
        <v>2028</v>
      </c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7">
        <v>2029</v>
      </c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9"/>
      <c r="AT1" s="157">
        <v>2030</v>
      </c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9"/>
    </row>
    <row r="2" spans="1:61" ht="15" thickBot="1" x14ac:dyDescent="0.4">
      <c r="A2" s="162"/>
      <c r="B2" s="165"/>
      <c r="C2" s="169"/>
      <c r="D2" s="170"/>
      <c r="E2" s="170"/>
      <c r="F2" s="170"/>
      <c r="G2" s="170"/>
      <c r="H2" s="170"/>
      <c r="I2" s="170"/>
      <c r="J2" s="20" t="s">
        <v>93</v>
      </c>
      <c r="K2" s="20" t="s">
        <v>94</v>
      </c>
      <c r="L2" s="20" t="s">
        <v>95</v>
      </c>
      <c r="M2" s="20" t="s">
        <v>96</v>
      </c>
      <c r="N2" s="20" t="s">
        <v>97</v>
      </c>
      <c r="O2" s="20" t="s">
        <v>98</v>
      </c>
      <c r="P2" s="20" t="s">
        <v>99</v>
      </c>
      <c r="Q2" s="20" t="s">
        <v>100</v>
      </c>
      <c r="R2" s="20" t="s">
        <v>101</v>
      </c>
      <c r="S2" s="20" t="s">
        <v>102</v>
      </c>
      <c r="T2" s="20" t="s">
        <v>103</v>
      </c>
      <c r="U2" s="20" t="s">
        <v>104</v>
      </c>
      <c r="V2" s="21" t="s">
        <v>105</v>
      </c>
      <c r="W2" s="22" t="s">
        <v>106</v>
      </c>
      <c r="X2" s="22" t="s">
        <v>107</v>
      </c>
      <c r="Y2" s="22" t="s">
        <v>108</v>
      </c>
      <c r="Z2" s="22" t="s">
        <v>109</v>
      </c>
      <c r="AA2" s="22" t="s">
        <v>110</v>
      </c>
      <c r="AB2" s="22" t="s">
        <v>111</v>
      </c>
      <c r="AC2" s="22" t="s">
        <v>112</v>
      </c>
      <c r="AD2" s="22" t="s">
        <v>113</v>
      </c>
      <c r="AE2" s="22" t="s">
        <v>114</v>
      </c>
      <c r="AF2" s="22" t="s">
        <v>115</v>
      </c>
      <c r="AG2" s="23" t="s">
        <v>116</v>
      </c>
      <c r="AH2" s="20" t="s">
        <v>117</v>
      </c>
      <c r="AI2" s="20" t="s">
        <v>118</v>
      </c>
      <c r="AJ2" s="20" t="s">
        <v>119</v>
      </c>
      <c r="AK2" s="20" t="s">
        <v>120</v>
      </c>
      <c r="AL2" s="20" t="s">
        <v>121</v>
      </c>
      <c r="AM2" s="20" t="s">
        <v>122</v>
      </c>
      <c r="AN2" s="20" t="s">
        <v>123</v>
      </c>
      <c r="AO2" s="20" t="s">
        <v>124</v>
      </c>
      <c r="AP2" s="20" t="s">
        <v>125</v>
      </c>
      <c r="AQ2" s="20" t="s">
        <v>126</v>
      </c>
      <c r="AR2" s="20" t="s">
        <v>127</v>
      </c>
      <c r="AS2" s="20" t="s">
        <v>128</v>
      </c>
      <c r="AT2" s="21" t="s">
        <v>129</v>
      </c>
      <c r="AU2" s="22" t="s">
        <v>130</v>
      </c>
      <c r="AV2" s="22" t="s">
        <v>131</v>
      </c>
      <c r="AW2" s="22" t="s">
        <v>132</v>
      </c>
      <c r="AX2" s="22" t="s">
        <v>133</v>
      </c>
      <c r="AY2" s="22" t="s">
        <v>134</v>
      </c>
      <c r="AZ2" s="22" t="s">
        <v>135</v>
      </c>
      <c r="BA2" s="22" t="s">
        <v>136</v>
      </c>
      <c r="BB2" s="22" t="s">
        <v>137</v>
      </c>
      <c r="BC2" s="22" t="s">
        <v>138</v>
      </c>
      <c r="BD2" s="22" t="s">
        <v>139</v>
      </c>
      <c r="BE2" s="23" t="s">
        <v>140</v>
      </c>
    </row>
    <row r="3" spans="1:61" ht="51" customHeight="1" thickBot="1" x14ac:dyDescent="0.4">
      <c r="A3" s="163"/>
      <c r="B3" s="166"/>
      <c r="C3" s="24" t="s">
        <v>141</v>
      </c>
      <c r="D3" s="25" t="s">
        <v>142</v>
      </c>
      <c r="E3" s="25" t="s">
        <v>143</v>
      </c>
      <c r="F3" s="25" t="s">
        <v>144</v>
      </c>
      <c r="G3" s="25" t="s">
        <v>145</v>
      </c>
      <c r="H3" s="25" t="s">
        <v>146</v>
      </c>
      <c r="I3" s="25" t="s">
        <v>147</v>
      </c>
      <c r="J3" s="26">
        <v>1</v>
      </c>
      <c r="K3" s="27">
        <v>2</v>
      </c>
      <c r="L3" s="27">
        <v>3</v>
      </c>
      <c r="M3" s="27">
        <v>4</v>
      </c>
      <c r="N3" s="27">
        <v>5</v>
      </c>
      <c r="O3" s="27">
        <v>6</v>
      </c>
      <c r="P3" s="27">
        <v>7</v>
      </c>
      <c r="Q3" s="27">
        <v>8</v>
      </c>
      <c r="R3" s="27">
        <v>9</v>
      </c>
      <c r="S3" s="27">
        <v>10</v>
      </c>
      <c r="T3" s="27">
        <v>11</v>
      </c>
      <c r="U3" s="28">
        <v>12</v>
      </c>
      <c r="V3" s="26">
        <v>1</v>
      </c>
      <c r="W3" s="27">
        <v>2</v>
      </c>
      <c r="X3" s="27">
        <v>3</v>
      </c>
      <c r="Y3" s="27">
        <v>4</v>
      </c>
      <c r="Z3" s="27">
        <v>5</v>
      </c>
      <c r="AA3" s="27">
        <v>6</v>
      </c>
      <c r="AB3" s="27">
        <v>7</v>
      </c>
      <c r="AC3" s="27">
        <v>8</v>
      </c>
      <c r="AD3" s="27">
        <v>9</v>
      </c>
      <c r="AE3" s="27">
        <v>10</v>
      </c>
      <c r="AF3" s="27">
        <v>11</v>
      </c>
      <c r="AG3" s="29">
        <v>12</v>
      </c>
      <c r="AH3" s="30">
        <v>1</v>
      </c>
      <c r="AI3" s="27">
        <v>2</v>
      </c>
      <c r="AJ3" s="27">
        <v>3</v>
      </c>
      <c r="AK3" s="27">
        <v>4</v>
      </c>
      <c r="AL3" s="27">
        <v>5</v>
      </c>
      <c r="AM3" s="27">
        <v>6</v>
      </c>
      <c r="AN3" s="27">
        <v>7</v>
      </c>
      <c r="AO3" s="27">
        <v>8</v>
      </c>
      <c r="AP3" s="27">
        <v>9</v>
      </c>
      <c r="AQ3" s="27">
        <v>10</v>
      </c>
      <c r="AR3" s="27">
        <v>11</v>
      </c>
      <c r="AS3" s="28">
        <v>12</v>
      </c>
      <c r="AT3" s="30">
        <v>1</v>
      </c>
      <c r="AU3" s="27">
        <v>2</v>
      </c>
      <c r="AV3" s="27">
        <v>3</v>
      </c>
      <c r="AW3" s="27">
        <v>4</v>
      </c>
      <c r="AX3" s="27">
        <v>5</v>
      </c>
      <c r="AY3" s="27">
        <v>6</v>
      </c>
      <c r="AZ3" s="27">
        <v>7</v>
      </c>
      <c r="BA3" s="27">
        <v>8</v>
      </c>
      <c r="BB3" s="27">
        <v>9</v>
      </c>
      <c r="BC3" s="27">
        <v>10</v>
      </c>
      <c r="BD3" s="27">
        <v>11</v>
      </c>
      <c r="BE3" s="28">
        <v>12</v>
      </c>
    </row>
    <row r="4" spans="1:61" ht="14.5" customHeight="1" x14ac:dyDescent="0.35">
      <c r="A4" s="160">
        <v>1</v>
      </c>
      <c r="B4" s="120" t="s">
        <v>148</v>
      </c>
      <c r="C4" s="137" t="s">
        <v>149</v>
      </c>
      <c r="D4" s="138" t="s">
        <v>149</v>
      </c>
      <c r="E4" s="138" t="s">
        <v>149</v>
      </c>
      <c r="F4" s="138" t="s">
        <v>149</v>
      </c>
      <c r="G4" s="138" t="s">
        <v>149</v>
      </c>
      <c r="H4" s="138" t="s">
        <v>149</v>
      </c>
      <c r="I4" s="139" t="s">
        <v>150</v>
      </c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2"/>
      <c r="W4" s="33"/>
      <c r="X4" s="33"/>
      <c r="Y4" s="33"/>
      <c r="Z4" s="33"/>
      <c r="AA4" s="33"/>
      <c r="AB4" s="33"/>
      <c r="AC4" s="33"/>
      <c r="AD4" s="33"/>
      <c r="AE4" s="34"/>
      <c r="AF4" s="33"/>
      <c r="AG4" s="35"/>
      <c r="AH4" s="36"/>
      <c r="AI4" s="33"/>
      <c r="AJ4" s="33"/>
      <c r="AK4" s="33"/>
      <c r="AL4" s="33"/>
      <c r="AM4" s="33"/>
      <c r="AN4" s="33"/>
      <c r="AO4" s="33"/>
      <c r="AP4" s="33"/>
      <c r="AQ4" s="34"/>
      <c r="AR4" s="33"/>
      <c r="AS4" s="37"/>
      <c r="AT4" s="36"/>
      <c r="AU4" s="33"/>
      <c r="AV4" s="33"/>
      <c r="AW4" s="33"/>
      <c r="AX4" s="33"/>
      <c r="AY4" s="33"/>
      <c r="AZ4" s="33"/>
      <c r="BA4" s="33"/>
      <c r="BB4" s="33"/>
      <c r="BC4" s="34"/>
      <c r="BD4" s="33"/>
      <c r="BE4" s="37"/>
      <c r="BF4" s="98">
        <f>SUM(J16:U26)/154.5</f>
        <v>0.11003236245954691</v>
      </c>
      <c r="BG4" s="38" t="s">
        <v>151</v>
      </c>
    </row>
    <row r="5" spans="1:61" x14ac:dyDescent="0.35">
      <c r="A5" s="160"/>
      <c r="B5" s="120"/>
      <c r="C5" s="132"/>
      <c r="D5" s="126"/>
      <c r="E5" s="126"/>
      <c r="F5" s="126"/>
      <c r="G5" s="126"/>
      <c r="H5" s="126"/>
      <c r="I5" s="140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9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1"/>
      <c r="AH5" s="42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3"/>
      <c r="AT5" s="42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3"/>
      <c r="BH5" s="44"/>
      <c r="BI5" s="45" t="s">
        <v>152</v>
      </c>
    </row>
    <row r="6" spans="1:61" x14ac:dyDescent="0.35">
      <c r="A6" s="150" t="s">
        <v>153</v>
      </c>
      <c r="B6" s="152" t="s">
        <v>154</v>
      </c>
      <c r="C6" s="131"/>
      <c r="D6" s="125"/>
      <c r="E6" s="125"/>
      <c r="F6" s="125"/>
      <c r="G6" s="125" t="s">
        <v>155</v>
      </c>
      <c r="H6" s="125" t="s">
        <v>155</v>
      </c>
      <c r="I6" s="125" t="s">
        <v>155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7"/>
      <c r="U6" s="48"/>
      <c r="V6" s="39"/>
      <c r="W6" s="40"/>
      <c r="X6" s="40"/>
      <c r="Y6" s="40"/>
      <c r="Z6" s="40"/>
      <c r="AA6" s="40"/>
      <c r="AB6" s="40"/>
      <c r="AC6" s="40"/>
      <c r="AD6" s="40"/>
      <c r="AE6" s="49"/>
      <c r="AF6" s="47"/>
      <c r="AG6" s="50"/>
      <c r="AH6" s="42"/>
      <c r="AI6" s="40"/>
      <c r="AJ6" s="40"/>
      <c r="AK6" s="40"/>
      <c r="AL6" s="40"/>
      <c r="AM6" s="40"/>
      <c r="AN6" s="40"/>
      <c r="AO6" s="40"/>
      <c r="AP6" s="40"/>
      <c r="AQ6" s="49"/>
      <c r="AR6" s="47"/>
      <c r="AS6" s="48"/>
      <c r="AT6" s="42"/>
      <c r="AU6" s="40"/>
      <c r="AV6" s="40"/>
      <c r="AW6" s="40"/>
      <c r="AX6" s="40"/>
      <c r="AY6" s="40"/>
      <c r="AZ6" s="40"/>
      <c r="BA6" s="40"/>
      <c r="BB6" s="40"/>
      <c r="BC6" s="49"/>
      <c r="BD6" s="47"/>
      <c r="BE6" s="48"/>
      <c r="BH6" s="51"/>
      <c r="BI6" s="45" t="s">
        <v>156</v>
      </c>
    </row>
    <row r="7" spans="1:61" x14ac:dyDescent="0.35">
      <c r="A7" s="151"/>
      <c r="B7" s="153"/>
      <c r="C7" s="132"/>
      <c r="D7" s="126"/>
      <c r="E7" s="126"/>
      <c r="F7" s="126"/>
      <c r="G7" s="126"/>
      <c r="H7" s="126"/>
      <c r="I7" s="126"/>
      <c r="J7" s="46"/>
      <c r="K7" s="46"/>
      <c r="L7" s="46"/>
      <c r="M7" s="46"/>
      <c r="N7" s="46"/>
      <c r="O7" s="46"/>
      <c r="P7" s="46"/>
      <c r="Q7" s="46"/>
      <c r="R7" s="46"/>
      <c r="S7" s="46"/>
      <c r="T7" s="52"/>
      <c r="U7" s="53"/>
      <c r="V7" s="54"/>
      <c r="W7" s="52"/>
      <c r="X7" s="55"/>
      <c r="Y7" s="52"/>
      <c r="Z7" s="52"/>
      <c r="AA7" s="52"/>
      <c r="AB7" s="52"/>
      <c r="AC7" s="52"/>
      <c r="AD7" s="52"/>
      <c r="AE7" s="52"/>
      <c r="AF7" s="52"/>
      <c r="AG7" s="56"/>
      <c r="AH7" s="57"/>
      <c r="AI7" s="52"/>
      <c r="AJ7" s="55"/>
      <c r="AK7" s="52"/>
      <c r="AL7" s="52"/>
      <c r="AM7" s="52"/>
      <c r="AN7" s="52"/>
      <c r="AO7" s="52"/>
      <c r="AP7" s="52"/>
      <c r="AQ7" s="52"/>
      <c r="AR7" s="52"/>
      <c r="AS7" s="53"/>
      <c r="AT7" s="57"/>
      <c r="AU7" s="52"/>
      <c r="AV7" s="55"/>
      <c r="AW7" s="52"/>
      <c r="AX7" s="52"/>
      <c r="AY7" s="52"/>
      <c r="AZ7" s="52"/>
      <c r="BA7" s="52"/>
      <c r="BB7" s="52"/>
      <c r="BC7" s="52"/>
      <c r="BD7" s="52"/>
      <c r="BE7" s="53"/>
      <c r="BH7" s="58"/>
      <c r="BI7" s="45" t="s">
        <v>157</v>
      </c>
    </row>
    <row r="8" spans="1:61" x14ac:dyDescent="0.35">
      <c r="A8" s="148" t="s">
        <v>158</v>
      </c>
      <c r="B8" s="146" t="s">
        <v>159</v>
      </c>
      <c r="C8" s="131" t="s">
        <v>155</v>
      </c>
      <c r="D8" s="125" t="s">
        <v>155</v>
      </c>
      <c r="E8" s="125" t="s">
        <v>155</v>
      </c>
      <c r="F8" s="125"/>
      <c r="G8" s="125"/>
      <c r="H8" s="125" t="s">
        <v>155</v>
      </c>
      <c r="I8" s="125" t="s">
        <v>155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52"/>
      <c r="U8" s="53"/>
      <c r="V8" s="59"/>
      <c r="W8" s="55"/>
      <c r="X8" s="55"/>
      <c r="Y8" s="55"/>
      <c r="Z8" s="55"/>
      <c r="AA8" s="55"/>
      <c r="AB8" s="55"/>
      <c r="AC8" s="55"/>
      <c r="AD8" s="55"/>
      <c r="AE8" s="60"/>
      <c r="AF8" s="52"/>
      <c r="AG8" s="56"/>
      <c r="AH8" s="61"/>
      <c r="AI8" s="55"/>
      <c r="AJ8" s="55"/>
      <c r="AK8" s="55"/>
      <c r="AL8" s="55"/>
      <c r="AM8" s="55"/>
      <c r="AN8" s="55"/>
      <c r="AO8" s="55"/>
      <c r="AP8" s="55"/>
      <c r="AQ8" s="60"/>
      <c r="AR8" s="52"/>
      <c r="AS8" s="53"/>
      <c r="AT8" s="61"/>
      <c r="AU8" s="55"/>
      <c r="AV8" s="55"/>
      <c r="AW8" s="55"/>
      <c r="AX8" s="55"/>
      <c r="AY8" s="55"/>
      <c r="AZ8" s="55"/>
      <c r="BA8" s="55"/>
      <c r="BB8" s="55"/>
      <c r="BC8" s="60"/>
      <c r="BD8" s="52"/>
      <c r="BE8" s="53"/>
    </row>
    <row r="9" spans="1:61" x14ac:dyDescent="0.35">
      <c r="A9" s="149"/>
      <c r="B9" s="147"/>
      <c r="C9" s="132"/>
      <c r="D9" s="126"/>
      <c r="E9" s="126"/>
      <c r="F9" s="126"/>
      <c r="G9" s="126"/>
      <c r="H9" s="126"/>
      <c r="I9" s="126"/>
      <c r="J9" s="46"/>
      <c r="K9" s="46"/>
      <c r="L9" s="46"/>
      <c r="M9" s="46"/>
      <c r="N9" s="46"/>
      <c r="O9" s="46"/>
      <c r="P9" s="46"/>
      <c r="Q9" s="46"/>
      <c r="R9" s="46"/>
      <c r="S9" s="46"/>
      <c r="T9" s="52"/>
      <c r="U9" s="53"/>
      <c r="V9" s="54"/>
      <c r="W9" s="52"/>
      <c r="X9" s="55"/>
      <c r="Y9" s="52"/>
      <c r="Z9" s="52"/>
      <c r="AA9" s="52"/>
      <c r="AB9" s="52"/>
      <c r="AC9" s="52"/>
      <c r="AD9" s="52"/>
      <c r="AE9" s="52"/>
      <c r="AF9" s="52"/>
      <c r="AG9" s="56"/>
      <c r="AH9" s="57"/>
      <c r="AI9" s="52"/>
      <c r="AJ9" s="55"/>
      <c r="AK9" s="52"/>
      <c r="AL9" s="52"/>
      <c r="AM9" s="52"/>
      <c r="AN9" s="52"/>
      <c r="AO9" s="52"/>
      <c r="AP9" s="52"/>
      <c r="AQ9" s="52"/>
      <c r="AR9" s="52"/>
      <c r="AS9" s="53"/>
      <c r="AT9" s="57"/>
      <c r="AU9" s="52"/>
      <c r="AV9" s="55"/>
      <c r="AW9" s="52"/>
      <c r="AX9" s="52"/>
      <c r="AY9" s="52"/>
      <c r="AZ9" s="52"/>
      <c r="BA9" s="52"/>
      <c r="BB9" s="52"/>
      <c r="BC9" s="52"/>
      <c r="BD9" s="52"/>
      <c r="BE9" s="53"/>
    </row>
    <row r="10" spans="1:61" x14ac:dyDescent="0.35">
      <c r="A10" s="148" t="s">
        <v>160</v>
      </c>
      <c r="B10" s="146" t="s">
        <v>161</v>
      </c>
      <c r="C10" s="131" t="s">
        <v>155</v>
      </c>
      <c r="D10" s="125" t="s">
        <v>155</v>
      </c>
      <c r="E10" s="125"/>
      <c r="F10" s="125" t="s">
        <v>155</v>
      </c>
      <c r="G10" s="125"/>
      <c r="H10" s="125" t="s">
        <v>155</v>
      </c>
      <c r="I10" s="125" t="s">
        <v>155</v>
      </c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52"/>
      <c r="U10" s="53"/>
      <c r="V10" s="54"/>
      <c r="W10" s="52"/>
      <c r="X10" s="55"/>
      <c r="Y10" s="52"/>
      <c r="Z10" s="52"/>
      <c r="AA10" s="52"/>
      <c r="AB10" s="52"/>
      <c r="AC10" s="52"/>
      <c r="AD10" s="52"/>
      <c r="AE10" s="52"/>
      <c r="AF10" s="52"/>
      <c r="AG10" s="56"/>
      <c r="AH10" s="57"/>
      <c r="AI10" s="52"/>
      <c r="AJ10" s="55"/>
      <c r="AK10" s="52"/>
      <c r="AL10" s="52"/>
      <c r="AM10" s="52"/>
      <c r="AN10" s="52"/>
      <c r="AO10" s="52"/>
      <c r="AP10" s="52"/>
      <c r="AQ10" s="52"/>
      <c r="AR10" s="52"/>
      <c r="AS10" s="53"/>
      <c r="AT10" s="57"/>
      <c r="AU10" s="52"/>
      <c r="AV10" s="55"/>
      <c r="AW10" s="52"/>
      <c r="AX10" s="52"/>
      <c r="AY10" s="52"/>
      <c r="AZ10" s="52"/>
      <c r="BA10" s="52"/>
      <c r="BB10" s="52"/>
      <c r="BC10" s="52"/>
      <c r="BD10" s="52"/>
      <c r="BE10" s="53"/>
      <c r="BH10" s="62" t="s">
        <v>162</v>
      </c>
    </row>
    <row r="11" spans="1:61" x14ac:dyDescent="0.35">
      <c r="A11" s="149"/>
      <c r="B11" s="147"/>
      <c r="C11" s="132"/>
      <c r="D11" s="126"/>
      <c r="E11" s="126"/>
      <c r="F11" s="126"/>
      <c r="G11" s="126"/>
      <c r="H11" s="126"/>
      <c r="I11" s="12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52"/>
      <c r="U11" s="53"/>
      <c r="V11" s="54"/>
      <c r="W11" s="52"/>
      <c r="X11" s="55"/>
      <c r="Y11" s="52"/>
      <c r="Z11" s="52"/>
      <c r="AA11" s="52"/>
      <c r="AB11" s="52"/>
      <c r="AC11" s="52"/>
      <c r="AD11" s="52"/>
      <c r="AE11" s="52"/>
      <c r="AF11" s="52"/>
      <c r="AG11" s="56"/>
      <c r="AH11" s="57"/>
      <c r="AI11" s="52"/>
      <c r="AJ11" s="55"/>
      <c r="AK11" s="52"/>
      <c r="AL11" s="52"/>
      <c r="AM11" s="52"/>
      <c r="AN11" s="52"/>
      <c r="AO11" s="52"/>
      <c r="AP11" s="52"/>
      <c r="AQ11" s="52"/>
      <c r="AR11" s="52"/>
      <c r="AS11" s="53"/>
      <c r="AT11" s="57"/>
      <c r="AU11" s="52"/>
      <c r="AV11" s="55"/>
      <c r="AW11" s="52"/>
      <c r="AX11" s="52"/>
      <c r="AY11" s="52"/>
      <c r="AZ11" s="52"/>
      <c r="BA11" s="52"/>
      <c r="BB11" s="52"/>
      <c r="BC11" s="52"/>
      <c r="BD11" s="52"/>
      <c r="BE11" s="53"/>
    </row>
    <row r="12" spans="1:61" x14ac:dyDescent="0.35">
      <c r="A12" s="148" t="s">
        <v>163</v>
      </c>
      <c r="B12" s="146" t="s">
        <v>164</v>
      </c>
      <c r="C12" s="131" t="s">
        <v>155</v>
      </c>
      <c r="D12" s="125" t="s">
        <v>155</v>
      </c>
      <c r="E12" s="125" t="s">
        <v>155</v>
      </c>
      <c r="F12" s="125" t="s">
        <v>155</v>
      </c>
      <c r="G12" s="125" t="s">
        <v>155</v>
      </c>
      <c r="H12" s="125" t="s">
        <v>155</v>
      </c>
      <c r="I12" s="125" t="s">
        <v>155</v>
      </c>
      <c r="J12" s="54"/>
      <c r="K12" s="52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54"/>
      <c r="W12" s="52"/>
      <c r="X12" s="55"/>
      <c r="Y12" s="52"/>
      <c r="Z12" s="52"/>
      <c r="AA12" s="52"/>
      <c r="AB12" s="52"/>
      <c r="AC12" s="52"/>
      <c r="AD12" s="52"/>
      <c r="AE12" s="52"/>
      <c r="AF12" s="52"/>
      <c r="AG12" s="56"/>
      <c r="AH12" s="57"/>
      <c r="AI12" s="52"/>
      <c r="AJ12" s="55"/>
      <c r="AK12" s="52"/>
      <c r="AL12" s="52"/>
      <c r="AM12" s="52"/>
      <c r="AN12" s="52"/>
      <c r="AO12" s="52"/>
      <c r="AP12" s="52"/>
      <c r="AQ12" s="52"/>
      <c r="AR12" s="52"/>
      <c r="AS12" s="53"/>
      <c r="AT12" s="57"/>
      <c r="AU12" s="52"/>
      <c r="AV12" s="55"/>
      <c r="AW12" s="52"/>
      <c r="AX12" s="52"/>
      <c r="AY12" s="52"/>
      <c r="AZ12" s="52"/>
      <c r="BA12" s="52"/>
      <c r="BB12" s="52"/>
      <c r="BC12" s="52"/>
      <c r="BD12" s="52"/>
      <c r="BE12" s="53"/>
    </row>
    <row r="13" spans="1:61" x14ac:dyDescent="0.35">
      <c r="A13" s="149"/>
      <c r="B13" s="147"/>
      <c r="C13" s="132"/>
      <c r="D13" s="126"/>
      <c r="E13" s="126"/>
      <c r="F13" s="126"/>
      <c r="G13" s="126"/>
      <c r="H13" s="126"/>
      <c r="I13" s="126"/>
      <c r="J13" s="54"/>
      <c r="K13" s="52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54"/>
      <c r="W13" s="52"/>
      <c r="X13" s="55"/>
      <c r="Y13" s="52"/>
      <c r="Z13" s="52"/>
      <c r="AA13" s="52"/>
      <c r="AB13" s="52"/>
      <c r="AC13" s="52"/>
      <c r="AD13" s="52"/>
      <c r="AE13" s="52"/>
      <c r="AF13" s="52"/>
      <c r="AG13" s="56"/>
      <c r="AH13" s="57"/>
      <c r="AI13" s="52"/>
      <c r="AJ13" s="55"/>
      <c r="AK13" s="52"/>
      <c r="AL13" s="52"/>
      <c r="AM13" s="52"/>
      <c r="AN13" s="52"/>
      <c r="AO13" s="52"/>
      <c r="AP13" s="52"/>
      <c r="AQ13" s="52"/>
      <c r="AR13" s="52"/>
      <c r="AS13" s="53"/>
      <c r="AT13" s="57"/>
      <c r="AU13" s="52"/>
      <c r="AV13" s="55"/>
      <c r="AW13" s="52"/>
      <c r="AX13" s="52"/>
      <c r="AY13" s="52"/>
      <c r="AZ13" s="52"/>
      <c r="BA13" s="52"/>
      <c r="BB13" s="52"/>
      <c r="BC13" s="52"/>
      <c r="BD13" s="52"/>
      <c r="BE13" s="53"/>
    </row>
    <row r="14" spans="1:61" x14ac:dyDescent="0.35">
      <c r="A14" s="148" t="s">
        <v>165</v>
      </c>
      <c r="B14" s="146" t="s">
        <v>166</v>
      </c>
      <c r="C14" s="131"/>
      <c r="D14" s="125"/>
      <c r="E14" s="125" t="s">
        <v>155</v>
      </c>
      <c r="F14" s="125" t="s">
        <v>155</v>
      </c>
      <c r="G14" s="125" t="s">
        <v>155</v>
      </c>
      <c r="H14" s="125" t="s">
        <v>155</v>
      </c>
      <c r="I14" s="125" t="s">
        <v>155</v>
      </c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54"/>
      <c r="W14" s="52"/>
      <c r="X14" s="55"/>
      <c r="Y14" s="52"/>
      <c r="Z14" s="52"/>
      <c r="AA14" s="52"/>
      <c r="AB14" s="52"/>
      <c r="AC14" s="52"/>
      <c r="AD14" s="52"/>
      <c r="AE14" s="52"/>
      <c r="AF14" s="52"/>
      <c r="AG14" s="56"/>
      <c r="AH14" s="57"/>
      <c r="AI14" s="52"/>
      <c r="AJ14" s="55"/>
      <c r="AK14" s="52"/>
      <c r="AL14" s="52"/>
      <c r="AM14" s="52"/>
      <c r="AN14" s="52"/>
      <c r="AO14" s="52"/>
      <c r="AP14" s="52"/>
      <c r="AQ14" s="52"/>
      <c r="AR14" s="52"/>
      <c r="AS14" s="53"/>
      <c r="AT14" s="57"/>
      <c r="AU14" s="52"/>
      <c r="AV14" s="55"/>
      <c r="AW14" s="52"/>
      <c r="AX14" s="52"/>
      <c r="AY14" s="52"/>
      <c r="AZ14" s="52"/>
      <c r="BA14" s="52"/>
      <c r="BB14" s="52"/>
      <c r="BC14" s="52"/>
      <c r="BD14" s="52"/>
      <c r="BE14" s="53"/>
    </row>
    <row r="15" spans="1:61" x14ac:dyDescent="0.35">
      <c r="A15" s="149"/>
      <c r="B15" s="147"/>
      <c r="C15" s="132"/>
      <c r="D15" s="126"/>
      <c r="E15" s="126"/>
      <c r="F15" s="126"/>
      <c r="G15" s="126"/>
      <c r="H15" s="126"/>
      <c r="I15" s="12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54"/>
      <c r="W15" s="52"/>
      <c r="X15" s="55"/>
      <c r="Y15" s="52"/>
      <c r="Z15" s="52"/>
      <c r="AA15" s="52"/>
      <c r="AB15" s="52"/>
      <c r="AC15" s="52"/>
      <c r="AD15" s="52"/>
      <c r="AE15" s="52"/>
      <c r="AF15" s="52"/>
      <c r="AG15" s="56"/>
      <c r="AH15" s="57"/>
      <c r="AI15" s="52"/>
      <c r="AJ15" s="55"/>
      <c r="AK15" s="52"/>
      <c r="AL15" s="52"/>
      <c r="AM15" s="52"/>
      <c r="AN15" s="52"/>
      <c r="AO15" s="52"/>
      <c r="AP15" s="52"/>
      <c r="AQ15" s="52"/>
      <c r="AR15" s="52"/>
      <c r="AS15" s="53"/>
      <c r="AT15" s="57"/>
      <c r="AU15" s="52"/>
      <c r="AV15" s="55"/>
      <c r="AW15" s="52"/>
      <c r="AX15" s="52"/>
      <c r="AY15" s="52"/>
      <c r="AZ15" s="52"/>
      <c r="BA15" s="52"/>
      <c r="BB15" s="52"/>
      <c r="BC15" s="52"/>
      <c r="BD15" s="52"/>
      <c r="BE15" s="53"/>
    </row>
    <row r="16" spans="1:61" x14ac:dyDescent="0.35">
      <c r="A16" s="95" t="s">
        <v>34</v>
      </c>
      <c r="B16" s="95" t="s">
        <v>36</v>
      </c>
      <c r="C16" s="96"/>
      <c r="D16" s="97"/>
      <c r="E16" s="97"/>
      <c r="F16" s="97"/>
      <c r="G16" s="97"/>
      <c r="H16" s="97" t="s">
        <v>155</v>
      </c>
      <c r="I16" s="97"/>
      <c r="J16" s="54">
        <f>3/12</f>
        <v>0.25</v>
      </c>
      <c r="K16" s="54">
        <f t="shared" ref="K16:U16" si="0">3/12</f>
        <v>0.25</v>
      </c>
      <c r="L16" s="54">
        <f t="shared" si="0"/>
        <v>0.25</v>
      </c>
      <c r="M16" s="54">
        <f t="shared" si="0"/>
        <v>0.25</v>
      </c>
      <c r="N16" s="54">
        <f t="shared" si="0"/>
        <v>0.25</v>
      </c>
      <c r="O16" s="54">
        <f t="shared" si="0"/>
        <v>0.25</v>
      </c>
      <c r="P16" s="54">
        <f t="shared" si="0"/>
        <v>0.25</v>
      </c>
      <c r="Q16" s="54">
        <f t="shared" si="0"/>
        <v>0.25</v>
      </c>
      <c r="R16" s="54">
        <f t="shared" si="0"/>
        <v>0.25</v>
      </c>
      <c r="S16" s="54">
        <f t="shared" si="0"/>
        <v>0.25</v>
      </c>
      <c r="T16" s="54">
        <f t="shared" si="0"/>
        <v>0.25</v>
      </c>
      <c r="U16" s="54">
        <f t="shared" si="0"/>
        <v>0.25</v>
      </c>
      <c r="V16" s="54"/>
      <c r="W16" s="52"/>
      <c r="X16" s="55"/>
      <c r="Y16" s="52"/>
      <c r="Z16" s="52"/>
      <c r="AA16" s="52"/>
      <c r="AB16" s="52"/>
      <c r="AC16" s="52"/>
      <c r="AD16" s="52"/>
      <c r="AE16" s="52"/>
      <c r="AF16" s="52"/>
      <c r="AG16" s="56"/>
      <c r="AH16" s="57"/>
      <c r="AI16" s="52"/>
      <c r="AJ16" s="55"/>
      <c r="AK16" s="52"/>
      <c r="AL16" s="52"/>
      <c r="AM16" s="52"/>
      <c r="AN16" s="52"/>
      <c r="AO16" s="52"/>
      <c r="AP16" s="52"/>
      <c r="AQ16" s="52"/>
      <c r="AR16" s="52"/>
      <c r="AS16" s="53"/>
      <c r="AT16" s="57"/>
      <c r="AU16" s="52"/>
      <c r="AV16" s="55"/>
      <c r="AW16" s="52"/>
      <c r="AX16" s="52"/>
      <c r="AY16" s="52"/>
      <c r="AZ16" s="52"/>
      <c r="BA16" s="52"/>
      <c r="BB16" s="52"/>
      <c r="BC16" s="52"/>
      <c r="BD16" s="52"/>
      <c r="BE16" s="53"/>
    </row>
    <row r="17" spans="1:57" x14ac:dyDescent="0.35">
      <c r="A17" s="95" t="s">
        <v>39</v>
      </c>
      <c r="B17" s="95" t="s">
        <v>40</v>
      </c>
      <c r="C17" s="64"/>
      <c r="D17" s="65"/>
      <c r="E17" s="65"/>
      <c r="F17" s="65"/>
      <c r="G17" s="65"/>
      <c r="H17" s="65" t="s">
        <v>155</v>
      </c>
      <c r="I17" s="65"/>
      <c r="J17" s="54">
        <f>1/12</f>
        <v>8.3333333333333329E-2</v>
      </c>
      <c r="K17" s="54">
        <f t="shared" ref="K17:U17" si="1">1/12</f>
        <v>8.3333333333333329E-2</v>
      </c>
      <c r="L17" s="54">
        <f t="shared" si="1"/>
        <v>8.3333333333333329E-2</v>
      </c>
      <c r="M17" s="54">
        <f t="shared" si="1"/>
        <v>8.3333333333333329E-2</v>
      </c>
      <c r="N17" s="54">
        <f t="shared" si="1"/>
        <v>8.3333333333333329E-2</v>
      </c>
      <c r="O17" s="54">
        <f t="shared" si="1"/>
        <v>8.3333333333333329E-2</v>
      </c>
      <c r="P17" s="54">
        <f t="shared" si="1"/>
        <v>8.3333333333333329E-2</v>
      </c>
      <c r="Q17" s="54">
        <f t="shared" si="1"/>
        <v>8.3333333333333329E-2</v>
      </c>
      <c r="R17" s="54">
        <f t="shared" si="1"/>
        <v>8.3333333333333329E-2</v>
      </c>
      <c r="S17" s="54">
        <f t="shared" si="1"/>
        <v>8.3333333333333329E-2</v>
      </c>
      <c r="T17" s="54">
        <f t="shared" si="1"/>
        <v>8.3333333333333329E-2</v>
      </c>
      <c r="U17" s="54">
        <f t="shared" si="1"/>
        <v>8.3333333333333329E-2</v>
      </c>
      <c r="V17" s="54"/>
      <c r="W17" s="52"/>
      <c r="X17" s="55"/>
      <c r="Y17" s="52"/>
      <c r="Z17" s="52"/>
      <c r="AA17" s="52"/>
      <c r="AB17" s="52"/>
      <c r="AC17" s="52"/>
      <c r="AD17" s="52"/>
      <c r="AE17" s="52"/>
      <c r="AF17" s="52"/>
      <c r="AG17" s="56"/>
      <c r="AH17" s="57"/>
      <c r="AI17" s="52"/>
      <c r="AJ17" s="55"/>
      <c r="AK17" s="52"/>
      <c r="AL17" s="52"/>
      <c r="AM17" s="52"/>
      <c r="AN17" s="52"/>
      <c r="AO17" s="52"/>
      <c r="AP17" s="52"/>
      <c r="AQ17" s="52"/>
      <c r="AR17" s="52"/>
      <c r="AS17" s="53"/>
      <c r="AT17" s="57"/>
      <c r="AU17" s="52"/>
      <c r="AV17" s="55"/>
      <c r="AW17" s="52"/>
      <c r="AX17" s="52"/>
      <c r="AY17" s="52"/>
      <c r="AZ17" s="52"/>
      <c r="BA17" s="52"/>
      <c r="BB17" s="52"/>
      <c r="BC17" s="52"/>
      <c r="BD17" s="52"/>
      <c r="BE17" s="53"/>
    </row>
    <row r="18" spans="1:57" x14ac:dyDescent="0.35">
      <c r="A18" s="95" t="s">
        <v>43</v>
      </c>
      <c r="B18" s="95" t="s">
        <v>44</v>
      </c>
      <c r="C18" s="96"/>
      <c r="D18" s="97"/>
      <c r="E18" s="97"/>
      <c r="F18" s="97"/>
      <c r="G18" s="97"/>
      <c r="H18" s="97" t="s">
        <v>155</v>
      </c>
      <c r="I18" s="97"/>
      <c r="J18" s="54">
        <f>1/12</f>
        <v>8.3333333333333329E-2</v>
      </c>
      <c r="K18" s="54">
        <f t="shared" ref="K18:U20" si="2">1/12</f>
        <v>8.3333333333333329E-2</v>
      </c>
      <c r="L18" s="54">
        <f t="shared" si="2"/>
        <v>8.3333333333333329E-2</v>
      </c>
      <c r="M18" s="54">
        <f t="shared" si="2"/>
        <v>8.3333333333333329E-2</v>
      </c>
      <c r="N18" s="54">
        <f t="shared" si="2"/>
        <v>8.3333333333333329E-2</v>
      </c>
      <c r="O18" s="54">
        <f t="shared" si="2"/>
        <v>8.3333333333333329E-2</v>
      </c>
      <c r="P18" s="54">
        <f t="shared" si="2"/>
        <v>8.3333333333333329E-2</v>
      </c>
      <c r="Q18" s="54">
        <f t="shared" si="2"/>
        <v>8.3333333333333329E-2</v>
      </c>
      <c r="R18" s="54">
        <f t="shared" si="2"/>
        <v>8.3333333333333329E-2</v>
      </c>
      <c r="S18" s="54">
        <f t="shared" si="2"/>
        <v>8.3333333333333329E-2</v>
      </c>
      <c r="T18" s="54">
        <f t="shared" si="2"/>
        <v>8.3333333333333329E-2</v>
      </c>
      <c r="U18" s="54">
        <f t="shared" si="2"/>
        <v>8.3333333333333329E-2</v>
      </c>
      <c r="V18" s="54"/>
      <c r="W18" s="52"/>
      <c r="X18" s="55"/>
      <c r="Y18" s="52"/>
      <c r="Z18" s="52"/>
      <c r="AA18" s="52"/>
      <c r="AB18" s="52"/>
      <c r="AC18" s="52"/>
      <c r="AD18" s="52"/>
      <c r="AE18" s="52"/>
      <c r="AF18" s="52"/>
      <c r="AG18" s="56"/>
      <c r="AH18" s="57"/>
      <c r="AI18" s="52"/>
      <c r="AJ18" s="55"/>
      <c r="AK18" s="52"/>
      <c r="AL18" s="52"/>
      <c r="AM18" s="52"/>
      <c r="AN18" s="52"/>
      <c r="AO18" s="52"/>
      <c r="AP18" s="52"/>
      <c r="AQ18" s="52"/>
      <c r="AR18" s="52"/>
      <c r="AS18" s="53"/>
      <c r="AT18" s="57"/>
      <c r="AU18" s="52"/>
      <c r="AV18" s="55"/>
      <c r="AW18" s="52"/>
      <c r="AX18" s="52"/>
      <c r="AY18" s="52"/>
      <c r="AZ18" s="52"/>
      <c r="BA18" s="52"/>
      <c r="BB18" s="52"/>
      <c r="BC18" s="52"/>
      <c r="BD18" s="52"/>
      <c r="BE18" s="53"/>
    </row>
    <row r="19" spans="1:57" x14ac:dyDescent="0.35">
      <c r="A19" s="95" t="s">
        <v>46</v>
      </c>
      <c r="B19" s="95" t="s">
        <v>47</v>
      </c>
      <c r="C19" s="96"/>
      <c r="D19" s="97"/>
      <c r="E19" s="97"/>
      <c r="F19" s="97"/>
      <c r="G19" s="97"/>
      <c r="H19" s="97" t="s">
        <v>155</v>
      </c>
      <c r="I19" s="97"/>
      <c r="J19" s="54">
        <f>1/12</f>
        <v>8.3333333333333329E-2</v>
      </c>
      <c r="K19" s="54">
        <f t="shared" si="2"/>
        <v>8.3333333333333329E-2</v>
      </c>
      <c r="L19" s="54">
        <f t="shared" si="2"/>
        <v>8.3333333333333329E-2</v>
      </c>
      <c r="M19" s="54">
        <f t="shared" si="2"/>
        <v>8.3333333333333329E-2</v>
      </c>
      <c r="N19" s="54">
        <f t="shared" si="2"/>
        <v>8.3333333333333329E-2</v>
      </c>
      <c r="O19" s="54">
        <f t="shared" si="2"/>
        <v>8.3333333333333329E-2</v>
      </c>
      <c r="P19" s="54">
        <f t="shared" si="2"/>
        <v>8.3333333333333329E-2</v>
      </c>
      <c r="Q19" s="54">
        <f t="shared" si="2"/>
        <v>8.3333333333333329E-2</v>
      </c>
      <c r="R19" s="54">
        <f t="shared" si="2"/>
        <v>8.3333333333333329E-2</v>
      </c>
      <c r="S19" s="54">
        <f t="shared" si="2"/>
        <v>8.3333333333333329E-2</v>
      </c>
      <c r="T19" s="54">
        <f t="shared" si="2"/>
        <v>8.3333333333333329E-2</v>
      </c>
      <c r="U19" s="54">
        <f t="shared" si="2"/>
        <v>8.3333333333333329E-2</v>
      </c>
      <c r="V19" s="54"/>
      <c r="W19" s="52"/>
      <c r="X19" s="55"/>
      <c r="Y19" s="52"/>
      <c r="Z19" s="52"/>
      <c r="AA19" s="52"/>
      <c r="AB19" s="52"/>
      <c r="AC19" s="52"/>
      <c r="AD19" s="52"/>
      <c r="AE19" s="52"/>
      <c r="AF19" s="52"/>
      <c r="AG19" s="56"/>
      <c r="AH19" s="57"/>
      <c r="AI19" s="52"/>
      <c r="AJ19" s="55"/>
      <c r="AK19" s="52"/>
      <c r="AL19" s="52"/>
      <c r="AM19" s="52"/>
      <c r="AN19" s="52"/>
      <c r="AO19" s="52"/>
      <c r="AP19" s="52"/>
      <c r="AQ19" s="52"/>
      <c r="AR19" s="52"/>
      <c r="AS19" s="53"/>
      <c r="AT19" s="57"/>
      <c r="AU19" s="52"/>
      <c r="AV19" s="55"/>
      <c r="AW19" s="52"/>
      <c r="AX19" s="52"/>
      <c r="AY19" s="52"/>
      <c r="AZ19" s="52"/>
      <c r="BA19" s="52"/>
      <c r="BB19" s="52"/>
      <c r="BC19" s="52"/>
      <c r="BD19" s="52"/>
      <c r="BE19" s="53"/>
    </row>
    <row r="20" spans="1:57" x14ac:dyDescent="0.35">
      <c r="A20" s="95" t="s">
        <v>48</v>
      </c>
      <c r="B20" s="95" t="s">
        <v>49</v>
      </c>
      <c r="C20" s="64"/>
      <c r="D20" s="65"/>
      <c r="E20" s="65"/>
      <c r="F20" s="65"/>
      <c r="G20" s="65"/>
      <c r="H20" s="65" t="s">
        <v>155</v>
      </c>
      <c r="I20" s="65"/>
      <c r="J20" s="54">
        <f>1/12</f>
        <v>8.3333333333333329E-2</v>
      </c>
      <c r="K20" s="54">
        <f t="shared" si="2"/>
        <v>8.3333333333333329E-2</v>
      </c>
      <c r="L20" s="54">
        <f t="shared" si="2"/>
        <v>8.3333333333333329E-2</v>
      </c>
      <c r="M20" s="54">
        <f t="shared" si="2"/>
        <v>8.3333333333333329E-2</v>
      </c>
      <c r="N20" s="54">
        <f t="shared" si="2"/>
        <v>8.3333333333333329E-2</v>
      </c>
      <c r="O20" s="54">
        <f t="shared" si="2"/>
        <v>8.3333333333333329E-2</v>
      </c>
      <c r="P20" s="54">
        <f t="shared" si="2"/>
        <v>8.3333333333333329E-2</v>
      </c>
      <c r="Q20" s="54">
        <f t="shared" si="2"/>
        <v>8.3333333333333329E-2</v>
      </c>
      <c r="R20" s="54">
        <f t="shared" si="2"/>
        <v>8.3333333333333329E-2</v>
      </c>
      <c r="S20" s="54">
        <f t="shared" si="2"/>
        <v>8.3333333333333329E-2</v>
      </c>
      <c r="T20" s="54">
        <f t="shared" si="2"/>
        <v>8.3333333333333329E-2</v>
      </c>
      <c r="U20" s="54">
        <f t="shared" si="2"/>
        <v>8.3333333333333329E-2</v>
      </c>
      <c r="V20" s="54"/>
      <c r="W20" s="52"/>
      <c r="X20" s="55"/>
      <c r="Y20" s="52"/>
      <c r="Z20" s="52"/>
      <c r="AA20" s="52"/>
      <c r="AB20" s="52"/>
      <c r="AC20" s="52"/>
      <c r="AD20" s="52"/>
      <c r="AE20" s="52"/>
      <c r="AF20" s="52"/>
      <c r="AG20" s="56"/>
      <c r="AH20" s="57"/>
      <c r="AI20" s="52"/>
      <c r="AJ20" s="55"/>
      <c r="AK20" s="52"/>
      <c r="AL20" s="52"/>
      <c r="AM20" s="52"/>
      <c r="AN20" s="52"/>
      <c r="AO20" s="52"/>
      <c r="AP20" s="52"/>
      <c r="AQ20" s="52"/>
      <c r="AR20" s="52"/>
      <c r="AS20" s="53"/>
      <c r="AT20" s="57"/>
      <c r="AU20" s="52"/>
      <c r="AV20" s="55"/>
      <c r="AW20" s="52"/>
      <c r="AX20" s="52"/>
      <c r="AY20" s="52"/>
      <c r="AZ20" s="52"/>
      <c r="BA20" s="52"/>
      <c r="BB20" s="52"/>
      <c r="BC20" s="52"/>
      <c r="BD20" s="52"/>
      <c r="BE20" s="53"/>
    </row>
    <row r="21" spans="1:57" x14ac:dyDescent="0.35">
      <c r="A21" s="95" t="s">
        <v>50</v>
      </c>
      <c r="B21" s="95" t="s">
        <v>51</v>
      </c>
      <c r="C21" s="96"/>
      <c r="D21" s="97"/>
      <c r="E21" s="97"/>
      <c r="F21" s="97"/>
      <c r="G21" s="97"/>
      <c r="H21" s="97" t="s">
        <v>155</v>
      </c>
      <c r="I21" s="97"/>
      <c r="J21" s="54">
        <f t="shared" ref="J21:U22" si="3">3/12</f>
        <v>0.25</v>
      </c>
      <c r="K21" s="54">
        <f t="shared" si="3"/>
        <v>0.25</v>
      </c>
      <c r="L21" s="54">
        <f t="shared" si="3"/>
        <v>0.25</v>
      </c>
      <c r="M21" s="54">
        <f t="shared" si="3"/>
        <v>0.25</v>
      </c>
      <c r="N21" s="54">
        <f t="shared" si="3"/>
        <v>0.25</v>
      </c>
      <c r="O21" s="54">
        <f t="shared" si="3"/>
        <v>0.25</v>
      </c>
      <c r="P21" s="54">
        <f t="shared" si="3"/>
        <v>0.25</v>
      </c>
      <c r="Q21" s="54">
        <f t="shared" si="3"/>
        <v>0.25</v>
      </c>
      <c r="R21" s="54">
        <f t="shared" si="3"/>
        <v>0.25</v>
      </c>
      <c r="S21" s="54">
        <f t="shared" si="3"/>
        <v>0.25</v>
      </c>
      <c r="T21" s="54">
        <f t="shared" si="3"/>
        <v>0.25</v>
      </c>
      <c r="U21" s="54">
        <f t="shared" si="3"/>
        <v>0.25</v>
      </c>
      <c r="V21" s="54"/>
      <c r="W21" s="52"/>
      <c r="X21" s="55"/>
      <c r="Y21" s="52"/>
      <c r="Z21" s="52"/>
      <c r="AA21" s="52"/>
      <c r="AB21" s="52"/>
      <c r="AC21" s="52"/>
      <c r="AD21" s="52"/>
      <c r="AE21" s="52"/>
      <c r="AF21" s="52"/>
      <c r="AG21" s="56"/>
      <c r="AH21" s="57"/>
      <c r="AI21" s="52"/>
      <c r="AJ21" s="55"/>
      <c r="AK21" s="52"/>
      <c r="AL21" s="52"/>
      <c r="AM21" s="52"/>
      <c r="AN21" s="52"/>
      <c r="AO21" s="52"/>
      <c r="AP21" s="52"/>
      <c r="AQ21" s="52"/>
      <c r="AR21" s="52"/>
      <c r="AS21" s="53"/>
      <c r="AT21" s="57"/>
      <c r="AU21" s="52"/>
      <c r="AV21" s="55"/>
      <c r="AW21" s="52"/>
      <c r="AX21" s="52"/>
      <c r="AY21" s="52"/>
      <c r="AZ21" s="52"/>
      <c r="BA21" s="52"/>
      <c r="BB21" s="52"/>
      <c r="BC21" s="52"/>
      <c r="BD21" s="52"/>
      <c r="BE21" s="53"/>
    </row>
    <row r="22" spans="1:57" x14ac:dyDescent="0.35">
      <c r="A22" s="95" t="s">
        <v>52</v>
      </c>
      <c r="B22" s="95" t="s">
        <v>53</v>
      </c>
      <c r="C22" s="64"/>
      <c r="D22" s="65"/>
      <c r="E22" s="65"/>
      <c r="F22" s="65"/>
      <c r="G22" s="65"/>
      <c r="H22" s="65" t="s">
        <v>155</v>
      </c>
      <c r="I22" s="65"/>
      <c r="J22" s="54">
        <f t="shared" si="3"/>
        <v>0.25</v>
      </c>
      <c r="K22" s="54">
        <f t="shared" si="3"/>
        <v>0.25</v>
      </c>
      <c r="L22" s="54">
        <f t="shared" si="3"/>
        <v>0.25</v>
      </c>
      <c r="M22" s="54">
        <f t="shared" si="3"/>
        <v>0.25</v>
      </c>
      <c r="N22" s="54">
        <f t="shared" si="3"/>
        <v>0.25</v>
      </c>
      <c r="O22" s="54">
        <f t="shared" si="3"/>
        <v>0.25</v>
      </c>
      <c r="P22" s="54">
        <f t="shared" si="3"/>
        <v>0.25</v>
      </c>
      <c r="Q22" s="54">
        <f t="shared" si="3"/>
        <v>0.25</v>
      </c>
      <c r="R22" s="54">
        <f t="shared" si="3"/>
        <v>0.25</v>
      </c>
      <c r="S22" s="54">
        <f t="shared" si="3"/>
        <v>0.25</v>
      </c>
      <c r="T22" s="54">
        <f t="shared" si="3"/>
        <v>0.25</v>
      </c>
      <c r="U22" s="54">
        <f t="shared" si="3"/>
        <v>0.25</v>
      </c>
      <c r="V22" s="54"/>
      <c r="W22" s="52"/>
      <c r="X22" s="55"/>
      <c r="Y22" s="52"/>
      <c r="Z22" s="52"/>
      <c r="AA22" s="52"/>
      <c r="AB22" s="52"/>
      <c r="AC22" s="52"/>
      <c r="AD22" s="52"/>
      <c r="AE22" s="52"/>
      <c r="AF22" s="52"/>
      <c r="AG22" s="56"/>
      <c r="AH22" s="57"/>
      <c r="AI22" s="52"/>
      <c r="AJ22" s="55"/>
      <c r="AK22" s="52"/>
      <c r="AL22" s="52"/>
      <c r="AM22" s="52"/>
      <c r="AN22" s="52"/>
      <c r="AO22" s="52"/>
      <c r="AP22" s="52"/>
      <c r="AQ22" s="52"/>
      <c r="AR22" s="52"/>
      <c r="AS22" s="53"/>
      <c r="AT22" s="57"/>
      <c r="AU22" s="52"/>
      <c r="AV22" s="55"/>
      <c r="AW22" s="52"/>
      <c r="AX22" s="52"/>
      <c r="AY22" s="52"/>
      <c r="AZ22" s="52"/>
      <c r="BA22" s="52"/>
      <c r="BB22" s="52"/>
      <c r="BC22" s="52"/>
      <c r="BD22" s="52"/>
      <c r="BE22" s="53"/>
    </row>
    <row r="23" spans="1:57" x14ac:dyDescent="0.35">
      <c r="A23" s="95" t="s">
        <v>54</v>
      </c>
      <c r="B23" s="95" t="s">
        <v>55</v>
      </c>
      <c r="C23" s="96"/>
      <c r="D23" s="97"/>
      <c r="E23" s="97"/>
      <c r="F23" s="97"/>
      <c r="G23" s="97"/>
      <c r="H23" s="97" t="s">
        <v>155</v>
      </c>
      <c r="I23" s="97"/>
      <c r="J23" s="54">
        <f>1/12</f>
        <v>8.3333333333333329E-2</v>
      </c>
      <c r="K23" s="54">
        <f t="shared" ref="K23:U26" si="4">1/12</f>
        <v>8.3333333333333329E-2</v>
      </c>
      <c r="L23" s="54">
        <f t="shared" si="4"/>
        <v>8.3333333333333329E-2</v>
      </c>
      <c r="M23" s="54">
        <f t="shared" si="4"/>
        <v>8.3333333333333329E-2</v>
      </c>
      <c r="N23" s="54">
        <f t="shared" si="4"/>
        <v>8.3333333333333329E-2</v>
      </c>
      <c r="O23" s="54">
        <f t="shared" si="4"/>
        <v>8.3333333333333329E-2</v>
      </c>
      <c r="P23" s="54">
        <f t="shared" si="4"/>
        <v>8.3333333333333329E-2</v>
      </c>
      <c r="Q23" s="54">
        <f t="shared" si="4"/>
        <v>8.3333333333333329E-2</v>
      </c>
      <c r="R23" s="54">
        <f t="shared" si="4"/>
        <v>8.3333333333333329E-2</v>
      </c>
      <c r="S23" s="54">
        <f t="shared" si="4"/>
        <v>8.3333333333333329E-2</v>
      </c>
      <c r="T23" s="54">
        <f t="shared" si="4"/>
        <v>8.3333333333333329E-2</v>
      </c>
      <c r="U23" s="54">
        <f t="shared" si="4"/>
        <v>8.3333333333333329E-2</v>
      </c>
      <c r="V23" s="54"/>
      <c r="W23" s="52"/>
      <c r="X23" s="55"/>
      <c r="Y23" s="52"/>
      <c r="Z23" s="52"/>
      <c r="AA23" s="52"/>
      <c r="AB23" s="52"/>
      <c r="AC23" s="52"/>
      <c r="AD23" s="52"/>
      <c r="AE23" s="52"/>
      <c r="AF23" s="52"/>
      <c r="AG23" s="56"/>
      <c r="AH23" s="57"/>
      <c r="AI23" s="52"/>
      <c r="AJ23" s="55"/>
      <c r="AK23" s="52"/>
      <c r="AL23" s="52"/>
      <c r="AM23" s="52"/>
      <c r="AN23" s="52"/>
      <c r="AO23" s="52"/>
      <c r="AP23" s="52"/>
      <c r="AQ23" s="52"/>
      <c r="AR23" s="52"/>
      <c r="AS23" s="53"/>
      <c r="AT23" s="57"/>
      <c r="AU23" s="52"/>
      <c r="AV23" s="55"/>
      <c r="AW23" s="52"/>
      <c r="AX23" s="52"/>
      <c r="AY23" s="52"/>
      <c r="AZ23" s="52"/>
      <c r="BA23" s="52"/>
      <c r="BB23" s="52"/>
      <c r="BC23" s="52"/>
      <c r="BD23" s="52"/>
      <c r="BE23" s="53"/>
    </row>
    <row r="24" spans="1:57" x14ac:dyDescent="0.35">
      <c r="A24" s="95" t="s">
        <v>56</v>
      </c>
      <c r="B24" s="95" t="s">
        <v>57</v>
      </c>
      <c r="C24" s="64"/>
      <c r="D24" s="65"/>
      <c r="E24" s="65"/>
      <c r="F24" s="65"/>
      <c r="G24" s="65"/>
      <c r="H24" s="65" t="s">
        <v>155</v>
      </c>
      <c r="I24" s="65"/>
      <c r="J24" s="54">
        <f>1/12</f>
        <v>8.3333333333333329E-2</v>
      </c>
      <c r="K24" s="54">
        <f t="shared" si="4"/>
        <v>8.3333333333333329E-2</v>
      </c>
      <c r="L24" s="54">
        <f t="shared" si="4"/>
        <v>8.3333333333333329E-2</v>
      </c>
      <c r="M24" s="54">
        <f t="shared" si="4"/>
        <v>8.3333333333333329E-2</v>
      </c>
      <c r="N24" s="54">
        <f t="shared" si="4"/>
        <v>8.3333333333333329E-2</v>
      </c>
      <c r="O24" s="54">
        <f t="shared" si="4"/>
        <v>8.3333333333333329E-2</v>
      </c>
      <c r="P24" s="54">
        <f t="shared" si="4"/>
        <v>8.3333333333333329E-2</v>
      </c>
      <c r="Q24" s="54">
        <f t="shared" si="4"/>
        <v>8.3333333333333329E-2</v>
      </c>
      <c r="R24" s="54">
        <f t="shared" si="4"/>
        <v>8.3333333333333329E-2</v>
      </c>
      <c r="S24" s="54">
        <f t="shared" si="4"/>
        <v>8.3333333333333329E-2</v>
      </c>
      <c r="T24" s="54">
        <f t="shared" si="4"/>
        <v>8.3333333333333329E-2</v>
      </c>
      <c r="U24" s="54">
        <f t="shared" si="4"/>
        <v>8.3333333333333329E-2</v>
      </c>
      <c r="V24" s="54"/>
      <c r="W24" s="52"/>
      <c r="X24" s="55"/>
      <c r="Y24" s="52"/>
      <c r="Z24" s="52"/>
      <c r="AA24" s="52"/>
      <c r="AB24" s="52"/>
      <c r="AC24" s="52"/>
      <c r="AD24" s="52"/>
      <c r="AE24" s="52"/>
      <c r="AF24" s="52"/>
      <c r="AG24" s="56"/>
      <c r="AH24" s="57"/>
      <c r="AI24" s="52"/>
      <c r="AJ24" s="55"/>
      <c r="AK24" s="52"/>
      <c r="AL24" s="52"/>
      <c r="AM24" s="52"/>
      <c r="AN24" s="52"/>
      <c r="AO24" s="52"/>
      <c r="AP24" s="52"/>
      <c r="AQ24" s="52"/>
      <c r="AR24" s="52"/>
      <c r="AS24" s="53"/>
      <c r="AT24" s="57"/>
      <c r="AU24" s="52"/>
      <c r="AV24" s="55"/>
      <c r="AW24" s="52"/>
      <c r="AX24" s="52"/>
      <c r="AY24" s="52"/>
      <c r="AZ24" s="52"/>
      <c r="BA24" s="52"/>
      <c r="BB24" s="52"/>
      <c r="BC24" s="52"/>
      <c r="BD24" s="52"/>
      <c r="BE24" s="53"/>
    </row>
    <row r="25" spans="1:57" x14ac:dyDescent="0.35">
      <c r="A25" s="95" t="s">
        <v>58</v>
      </c>
      <c r="B25" s="95" t="s">
        <v>59</v>
      </c>
      <c r="C25" s="96"/>
      <c r="D25" s="97"/>
      <c r="E25" s="97"/>
      <c r="F25" s="97"/>
      <c r="G25" s="97"/>
      <c r="H25" s="97" t="s">
        <v>155</v>
      </c>
      <c r="I25" s="97"/>
      <c r="J25" s="54">
        <f>1/12</f>
        <v>8.3333333333333329E-2</v>
      </c>
      <c r="K25" s="54">
        <f t="shared" si="4"/>
        <v>8.3333333333333329E-2</v>
      </c>
      <c r="L25" s="54">
        <f t="shared" si="4"/>
        <v>8.3333333333333329E-2</v>
      </c>
      <c r="M25" s="54">
        <f t="shared" si="4"/>
        <v>8.3333333333333329E-2</v>
      </c>
      <c r="N25" s="54">
        <f t="shared" si="4"/>
        <v>8.3333333333333329E-2</v>
      </c>
      <c r="O25" s="54">
        <f t="shared" si="4"/>
        <v>8.3333333333333329E-2</v>
      </c>
      <c r="P25" s="54">
        <f t="shared" si="4"/>
        <v>8.3333333333333329E-2</v>
      </c>
      <c r="Q25" s="54">
        <f t="shared" si="4"/>
        <v>8.3333333333333329E-2</v>
      </c>
      <c r="R25" s="54">
        <f t="shared" si="4"/>
        <v>8.3333333333333329E-2</v>
      </c>
      <c r="S25" s="54">
        <f t="shared" si="4"/>
        <v>8.3333333333333329E-2</v>
      </c>
      <c r="T25" s="54">
        <f t="shared" si="4"/>
        <v>8.3333333333333329E-2</v>
      </c>
      <c r="U25" s="54">
        <f t="shared" si="4"/>
        <v>8.3333333333333329E-2</v>
      </c>
      <c r="V25" s="54"/>
      <c r="W25" s="52"/>
      <c r="X25" s="55"/>
      <c r="Y25" s="52"/>
      <c r="Z25" s="52"/>
      <c r="AA25" s="52"/>
      <c r="AB25" s="52"/>
      <c r="AC25" s="52"/>
      <c r="AD25" s="52"/>
      <c r="AE25" s="52"/>
      <c r="AF25" s="52"/>
      <c r="AG25" s="56"/>
      <c r="AH25" s="57"/>
      <c r="AI25" s="52"/>
      <c r="AJ25" s="55"/>
      <c r="AK25" s="52"/>
      <c r="AL25" s="52"/>
      <c r="AM25" s="52"/>
      <c r="AN25" s="52"/>
      <c r="AO25" s="52"/>
      <c r="AP25" s="52"/>
      <c r="AQ25" s="52"/>
      <c r="AR25" s="52"/>
      <c r="AS25" s="53"/>
      <c r="AT25" s="57"/>
      <c r="AU25" s="52"/>
      <c r="AV25" s="55"/>
      <c r="AW25" s="52"/>
      <c r="AX25" s="52"/>
      <c r="AY25" s="52"/>
      <c r="AZ25" s="52"/>
      <c r="BA25" s="52"/>
      <c r="BB25" s="52"/>
      <c r="BC25" s="52"/>
      <c r="BD25" s="52"/>
      <c r="BE25" s="53"/>
    </row>
    <row r="26" spans="1:57" ht="15" thickBot="1" x14ac:dyDescent="0.4">
      <c r="A26" s="95" t="s">
        <v>60</v>
      </c>
      <c r="B26" s="95" t="s">
        <v>61</v>
      </c>
      <c r="C26" s="64"/>
      <c r="D26" s="65"/>
      <c r="E26" s="65"/>
      <c r="F26" s="65"/>
      <c r="G26" s="65"/>
      <c r="H26" s="65" t="s">
        <v>155</v>
      </c>
      <c r="I26" s="65"/>
      <c r="J26" s="54">
        <f>1/12</f>
        <v>8.3333333333333329E-2</v>
      </c>
      <c r="K26" s="54">
        <f t="shared" si="4"/>
        <v>8.3333333333333329E-2</v>
      </c>
      <c r="L26" s="54">
        <f t="shared" si="4"/>
        <v>8.3333333333333329E-2</v>
      </c>
      <c r="M26" s="54">
        <f t="shared" si="4"/>
        <v>8.3333333333333329E-2</v>
      </c>
      <c r="N26" s="54">
        <f t="shared" si="4"/>
        <v>8.3333333333333329E-2</v>
      </c>
      <c r="O26" s="54">
        <f t="shared" si="4"/>
        <v>8.3333333333333329E-2</v>
      </c>
      <c r="P26" s="54">
        <f t="shared" si="4"/>
        <v>8.3333333333333329E-2</v>
      </c>
      <c r="Q26" s="54">
        <f t="shared" si="4"/>
        <v>8.3333333333333329E-2</v>
      </c>
      <c r="R26" s="54">
        <f t="shared" si="4"/>
        <v>8.3333333333333329E-2</v>
      </c>
      <c r="S26" s="54">
        <f t="shared" si="4"/>
        <v>8.3333333333333329E-2</v>
      </c>
      <c r="T26" s="54">
        <f t="shared" si="4"/>
        <v>8.3333333333333329E-2</v>
      </c>
      <c r="U26" s="54">
        <f t="shared" si="4"/>
        <v>8.3333333333333329E-2</v>
      </c>
      <c r="V26" s="54"/>
      <c r="W26" s="52"/>
      <c r="X26" s="55"/>
      <c r="Y26" s="52"/>
      <c r="Z26" s="52"/>
      <c r="AA26" s="52"/>
      <c r="AB26" s="52"/>
      <c r="AC26" s="52"/>
      <c r="AD26" s="52"/>
      <c r="AE26" s="52"/>
      <c r="AF26" s="52"/>
      <c r="AG26" s="56"/>
      <c r="AH26" s="57"/>
      <c r="AI26" s="52"/>
      <c r="AJ26" s="55"/>
      <c r="AK26" s="52"/>
      <c r="AL26" s="52"/>
      <c r="AM26" s="52"/>
      <c r="AN26" s="52"/>
      <c r="AO26" s="52"/>
      <c r="AP26" s="52"/>
      <c r="AQ26" s="52"/>
      <c r="AR26" s="52"/>
      <c r="AS26" s="53"/>
      <c r="AT26" s="57"/>
      <c r="AU26" s="52"/>
      <c r="AV26" s="55"/>
      <c r="AW26" s="52"/>
      <c r="AX26" s="52"/>
      <c r="AY26" s="52"/>
      <c r="AZ26" s="52"/>
      <c r="BA26" s="52"/>
      <c r="BB26" s="52"/>
      <c r="BC26" s="52"/>
      <c r="BD26" s="52"/>
      <c r="BE26" s="53"/>
    </row>
    <row r="27" spans="1:57" hidden="1" x14ac:dyDescent="0.35">
      <c r="A27" s="154">
        <v>2</v>
      </c>
      <c r="B27" s="121" t="s">
        <v>167</v>
      </c>
      <c r="C27" s="137" t="s">
        <v>149</v>
      </c>
      <c r="D27" s="138" t="s">
        <v>149</v>
      </c>
      <c r="E27" s="138"/>
      <c r="F27" s="138"/>
      <c r="G27" s="139" t="s">
        <v>150</v>
      </c>
      <c r="H27" s="138" t="s">
        <v>149</v>
      </c>
      <c r="I27" s="138" t="s">
        <v>149</v>
      </c>
      <c r="J27" s="66"/>
      <c r="K27" s="67"/>
      <c r="L27" s="67"/>
      <c r="M27" s="68"/>
      <c r="N27" s="69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7"/>
      <c r="AM27" s="67"/>
      <c r="AN27" s="67"/>
      <c r="AO27" s="67"/>
      <c r="AP27" s="67"/>
      <c r="AQ27" s="70"/>
      <c r="AR27" s="67"/>
      <c r="AS27" s="71"/>
      <c r="AT27" s="72"/>
      <c r="AU27" s="67"/>
      <c r="AV27" s="67"/>
      <c r="AW27" s="67"/>
      <c r="AX27" s="67"/>
      <c r="AY27" s="67"/>
      <c r="AZ27" s="67"/>
      <c r="BA27" s="67"/>
      <c r="BB27" s="67"/>
      <c r="BC27" s="70"/>
      <c r="BD27" s="67"/>
      <c r="BE27" s="71"/>
    </row>
    <row r="28" spans="1:57" hidden="1" x14ac:dyDescent="0.35">
      <c r="A28" s="155"/>
      <c r="B28" s="122"/>
      <c r="C28" s="132"/>
      <c r="D28" s="126"/>
      <c r="E28" s="126"/>
      <c r="F28" s="126"/>
      <c r="G28" s="140"/>
      <c r="H28" s="126"/>
      <c r="I28" s="126"/>
      <c r="J28" s="59"/>
      <c r="K28" s="55"/>
      <c r="L28" s="55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55"/>
      <c r="AM28" s="55"/>
      <c r="AN28" s="55"/>
      <c r="AO28" s="55"/>
      <c r="AP28" s="55"/>
      <c r="AQ28" s="55"/>
      <c r="AR28" s="55"/>
      <c r="AS28" s="74"/>
      <c r="AT28" s="61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74"/>
    </row>
    <row r="29" spans="1:57" hidden="1" x14ac:dyDescent="0.35">
      <c r="A29" s="150" t="s">
        <v>168</v>
      </c>
      <c r="B29" s="156" t="s">
        <v>169</v>
      </c>
      <c r="C29" s="131" t="s">
        <v>155</v>
      </c>
      <c r="D29" s="125" t="s">
        <v>155</v>
      </c>
      <c r="E29" s="125"/>
      <c r="F29" s="125"/>
      <c r="G29" s="125" t="s">
        <v>155</v>
      </c>
      <c r="H29" s="125"/>
      <c r="I29" s="125" t="s">
        <v>155</v>
      </c>
      <c r="J29" s="59"/>
      <c r="K29" s="55"/>
      <c r="L29" s="5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55"/>
      <c r="AA29" s="55"/>
      <c r="AB29" s="55"/>
      <c r="AC29" s="55"/>
      <c r="AD29" s="55"/>
      <c r="AE29" s="60"/>
      <c r="AF29" s="52"/>
      <c r="AG29" s="56"/>
      <c r="AH29" s="61"/>
      <c r="AI29" s="55"/>
      <c r="AJ29" s="55"/>
      <c r="AK29" s="55"/>
      <c r="AL29" s="55"/>
      <c r="AM29" s="55"/>
      <c r="AN29" s="55"/>
      <c r="AO29" s="55"/>
      <c r="AP29" s="55"/>
      <c r="AQ29" s="60"/>
      <c r="AR29" s="52"/>
      <c r="AS29" s="53"/>
      <c r="AT29" s="61"/>
      <c r="AU29" s="55"/>
      <c r="AV29" s="55"/>
      <c r="AW29" s="55"/>
      <c r="AX29" s="55"/>
      <c r="AY29" s="55"/>
      <c r="AZ29" s="55"/>
      <c r="BA29" s="55"/>
      <c r="BB29" s="55"/>
      <c r="BC29" s="60"/>
      <c r="BD29" s="52"/>
      <c r="BE29" s="53"/>
    </row>
    <row r="30" spans="1:57" hidden="1" x14ac:dyDescent="0.35">
      <c r="A30" s="151"/>
      <c r="B30" s="130"/>
      <c r="C30" s="132"/>
      <c r="D30" s="126"/>
      <c r="E30" s="126"/>
      <c r="F30" s="126"/>
      <c r="G30" s="126"/>
      <c r="H30" s="126"/>
      <c r="I30" s="126"/>
      <c r="J30" s="59"/>
      <c r="K30" s="55"/>
      <c r="L30" s="55"/>
      <c r="M30" s="52"/>
      <c r="N30" s="52"/>
      <c r="O30" s="52"/>
      <c r="P30" s="52"/>
      <c r="Q30" s="52"/>
      <c r="R30" s="52"/>
      <c r="S30" s="52"/>
      <c r="T30" s="52"/>
      <c r="U30" s="53"/>
      <c r="V30" s="59"/>
      <c r="W30" s="55"/>
      <c r="X30" s="55"/>
      <c r="Y30" s="52"/>
      <c r="Z30" s="52"/>
      <c r="AA30" s="52"/>
      <c r="AB30" s="52"/>
      <c r="AC30" s="52"/>
      <c r="AD30" s="52"/>
      <c r="AE30" s="52"/>
      <c r="AF30" s="52"/>
      <c r="AG30" s="56"/>
      <c r="AH30" s="61"/>
      <c r="AI30" s="55"/>
      <c r="AJ30" s="55"/>
      <c r="AK30" s="52"/>
      <c r="AL30" s="52"/>
      <c r="AM30" s="52"/>
      <c r="AN30" s="52"/>
      <c r="AO30" s="52"/>
      <c r="AP30" s="52"/>
      <c r="AQ30" s="52"/>
      <c r="AR30" s="52"/>
      <c r="AS30" s="53"/>
      <c r="AT30" s="61"/>
      <c r="AU30" s="55"/>
      <c r="AV30" s="55"/>
      <c r="AW30" s="52"/>
      <c r="AX30" s="52"/>
      <c r="AY30" s="52"/>
      <c r="AZ30" s="52"/>
      <c r="BA30" s="52"/>
      <c r="BB30" s="52"/>
      <c r="BC30" s="52"/>
      <c r="BD30" s="52"/>
      <c r="BE30" s="53"/>
    </row>
    <row r="31" spans="1:57" hidden="1" x14ac:dyDescent="0.35">
      <c r="A31" s="148" t="s">
        <v>170</v>
      </c>
      <c r="B31" s="146" t="s">
        <v>171</v>
      </c>
      <c r="C31" s="131" t="s">
        <v>155</v>
      </c>
      <c r="D31" s="125" t="s">
        <v>155</v>
      </c>
      <c r="E31" s="125"/>
      <c r="F31" s="125"/>
      <c r="G31" s="125" t="s">
        <v>155</v>
      </c>
      <c r="H31" s="125"/>
      <c r="I31" s="125" t="s">
        <v>155</v>
      </c>
      <c r="J31" s="59"/>
      <c r="K31" s="55"/>
      <c r="L31" s="5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55"/>
      <c r="AE31" s="60"/>
      <c r="AF31" s="52"/>
      <c r="AG31" s="56"/>
      <c r="AH31" s="61"/>
      <c r="AI31" s="55"/>
      <c r="AJ31" s="55"/>
      <c r="AK31" s="55"/>
      <c r="AL31" s="55"/>
      <c r="AM31" s="55"/>
      <c r="AN31" s="55"/>
      <c r="AO31" s="55"/>
      <c r="AP31" s="55"/>
      <c r="AQ31" s="60"/>
      <c r="AR31" s="52"/>
      <c r="AS31" s="53"/>
      <c r="AT31" s="61"/>
      <c r="AU31" s="55"/>
      <c r="AV31" s="55"/>
      <c r="AW31" s="55"/>
      <c r="AX31" s="55"/>
      <c r="AY31" s="55"/>
      <c r="AZ31" s="55"/>
      <c r="BA31" s="55"/>
      <c r="BB31" s="55"/>
      <c r="BC31" s="60"/>
      <c r="BD31" s="52"/>
      <c r="BE31" s="53"/>
    </row>
    <row r="32" spans="1:57" hidden="1" x14ac:dyDescent="0.35">
      <c r="A32" s="149"/>
      <c r="B32" s="147"/>
      <c r="C32" s="132"/>
      <c r="D32" s="126"/>
      <c r="E32" s="126"/>
      <c r="F32" s="126"/>
      <c r="G32" s="126"/>
      <c r="H32" s="126"/>
      <c r="I32" s="126"/>
      <c r="J32" s="59"/>
      <c r="K32" s="55"/>
      <c r="L32" s="55"/>
      <c r="M32" s="52"/>
      <c r="N32" s="52"/>
      <c r="O32" s="52"/>
      <c r="P32" s="52"/>
      <c r="Q32" s="52"/>
      <c r="R32" s="52"/>
      <c r="S32" s="52"/>
      <c r="T32" s="52"/>
      <c r="U32" s="53"/>
      <c r="V32" s="59"/>
      <c r="W32" s="55"/>
      <c r="X32" s="55"/>
      <c r="Y32" s="52"/>
      <c r="Z32" s="52"/>
      <c r="AA32" s="52"/>
      <c r="AB32" s="52"/>
      <c r="AC32" s="52"/>
      <c r="AD32" s="52"/>
      <c r="AE32" s="52"/>
      <c r="AF32" s="52"/>
      <c r="AG32" s="56"/>
      <c r="AH32" s="61"/>
      <c r="AI32" s="55"/>
      <c r="AJ32" s="55"/>
      <c r="AK32" s="52"/>
      <c r="AL32" s="52"/>
      <c r="AM32" s="52"/>
      <c r="AN32" s="52"/>
      <c r="AO32" s="52"/>
      <c r="AP32" s="52"/>
      <c r="AQ32" s="52"/>
      <c r="AR32" s="52"/>
      <c r="AS32" s="53"/>
      <c r="AT32" s="61"/>
      <c r="AU32" s="55"/>
      <c r="AV32" s="55"/>
      <c r="AW32" s="52"/>
      <c r="AX32" s="52"/>
      <c r="AY32" s="52"/>
      <c r="AZ32" s="52"/>
      <c r="BA32" s="52"/>
      <c r="BB32" s="52"/>
      <c r="BC32" s="52"/>
      <c r="BD32" s="52"/>
      <c r="BE32" s="53"/>
    </row>
    <row r="33" spans="1:57" hidden="1" x14ac:dyDescent="0.35">
      <c r="A33" s="148" t="s">
        <v>172</v>
      </c>
      <c r="B33" s="146" t="s">
        <v>173</v>
      </c>
      <c r="C33" s="131" t="s">
        <v>155</v>
      </c>
      <c r="D33" s="125" t="s">
        <v>155</v>
      </c>
      <c r="E33" s="125"/>
      <c r="F33" s="125"/>
      <c r="G33" s="125" t="s">
        <v>155</v>
      </c>
      <c r="H33" s="125"/>
      <c r="I33" s="125" t="s">
        <v>155</v>
      </c>
      <c r="J33" s="59"/>
      <c r="K33" s="55"/>
      <c r="L33" s="55"/>
      <c r="M33" s="52"/>
      <c r="N33" s="52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52"/>
      <c r="AG33" s="56"/>
      <c r="AH33" s="61"/>
      <c r="AI33" s="55"/>
      <c r="AJ33" s="55"/>
      <c r="AK33" s="52"/>
      <c r="AL33" s="52"/>
      <c r="AM33" s="52"/>
      <c r="AN33" s="52"/>
      <c r="AO33" s="52"/>
      <c r="AP33" s="52"/>
      <c r="AQ33" s="52"/>
      <c r="AR33" s="52"/>
      <c r="AS33" s="53"/>
      <c r="AT33" s="61"/>
      <c r="AU33" s="55"/>
      <c r="AV33" s="55"/>
      <c r="AW33" s="52"/>
      <c r="AX33" s="52"/>
      <c r="AY33" s="52"/>
      <c r="AZ33" s="52"/>
      <c r="BA33" s="52"/>
      <c r="BB33" s="52"/>
      <c r="BC33" s="52"/>
      <c r="BD33" s="52"/>
      <c r="BE33" s="53"/>
    </row>
    <row r="34" spans="1:57" hidden="1" x14ac:dyDescent="0.35">
      <c r="A34" s="149"/>
      <c r="B34" s="147"/>
      <c r="C34" s="132"/>
      <c r="D34" s="126"/>
      <c r="E34" s="126"/>
      <c r="F34" s="126"/>
      <c r="G34" s="126"/>
      <c r="H34" s="126"/>
      <c r="I34" s="126"/>
      <c r="J34" s="59"/>
      <c r="K34" s="55"/>
      <c r="L34" s="55"/>
      <c r="M34" s="52"/>
      <c r="N34" s="52"/>
      <c r="O34" s="52"/>
      <c r="P34" s="52"/>
      <c r="Q34" s="52"/>
      <c r="R34" s="52"/>
      <c r="S34" s="52"/>
      <c r="T34" s="52"/>
      <c r="U34" s="53"/>
      <c r="V34" s="59"/>
      <c r="W34" s="55"/>
      <c r="X34" s="55"/>
      <c r="Y34" s="52"/>
      <c r="Z34" s="52"/>
      <c r="AA34" s="52"/>
      <c r="AB34" s="52"/>
      <c r="AC34" s="52"/>
      <c r="AD34" s="52"/>
      <c r="AE34" s="52"/>
      <c r="AF34" s="52"/>
      <c r="AG34" s="56"/>
      <c r="AH34" s="61"/>
      <c r="AI34" s="55"/>
      <c r="AJ34" s="55"/>
      <c r="AK34" s="52"/>
      <c r="AL34" s="52"/>
      <c r="AM34" s="52"/>
      <c r="AN34" s="52"/>
      <c r="AO34" s="52"/>
      <c r="AP34" s="52"/>
      <c r="AQ34" s="52"/>
      <c r="AR34" s="52"/>
      <c r="AS34" s="53"/>
      <c r="AT34" s="61"/>
      <c r="AU34" s="55"/>
      <c r="AV34" s="55"/>
      <c r="AW34" s="52"/>
      <c r="AX34" s="52"/>
      <c r="AY34" s="52"/>
      <c r="AZ34" s="52"/>
      <c r="BA34" s="52"/>
      <c r="BB34" s="52"/>
      <c r="BC34" s="52"/>
      <c r="BD34" s="52"/>
      <c r="BE34" s="53"/>
    </row>
    <row r="35" spans="1:57" hidden="1" x14ac:dyDescent="0.35">
      <c r="A35" s="148" t="s">
        <v>174</v>
      </c>
      <c r="B35" s="146" t="s">
        <v>175</v>
      </c>
      <c r="C35" s="131" t="s">
        <v>155</v>
      </c>
      <c r="D35" s="125" t="s">
        <v>155</v>
      </c>
      <c r="E35" s="125"/>
      <c r="F35" s="125"/>
      <c r="G35" s="125" t="s">
        <v>155</v>
      </c>
      <c r="H35" s="125"/>
      <c r="I35" s="125" t="s">
        <v>155</v>
      </c>
      <c r="J35" s="59"/>
      <c r="K35" s="55"/>
      <c r="L35" s="55"/>
      <c r="M35" s="55"/>
      <c r="N35" s="55"/>
      <c r="O35" s="55"/>
      <c r="P35" s="5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61"/>
      <c r="AI35" s="55"/>
      <c r="AJ35" s="55"/>
      <c r="AK35" s="55"/>
      <c r="AL35" s="55"/>
      <c r="AM35" s="55"/>
      <c r="AN35" s="55"/>
      <c r="AO35" s="55"/>
      <c r="AP35" s="55"/>
      <c r="AQ35" s="60"/>
      <c r="AR35" s="52"/>
      <c r="AS35" s="53"/>
      <c r="AT35" s="61"/>
      <c r="AU35" s="55"/>
      <c r="AV35" s="55"/>
      <c r="AW35" s="55"/>
      <c r="AX35" s="55"/>
      <c r="AY35" s="55"/>
      <c r="AZ35" s="55"/>
      <c r="BA35" s="55"/>
      <c r="BB35" s="55"/>
      <c r="BC35" s="60"/>
      <c r="BD35" s="52"/>
      <c r="BE35" s="53"/>
    </row>
    <row r="36" spans="1:57" hidden="1" x14ac:dyDescent="0.35">
      <c r="A36" s="149"/>
      <c r="B36" s="147"/>
      <c r="C36" s="132"/>
      <c r="D36" s="126"/>
      <c r="E36" s="126"/>
      <c r="F36" s="126"/>
      <c r="G36" s="126"/>
      <c r="H36" s="126"/>
      <c r="I36" s="126"/>
      <c r="J36" s="59"/>
      <c r="K36" s="55"/>
      <c r="L36" s="55"/>
      <c r="M36" s="52"/>
      <c r="N36" s="52"/>
      <c r="O36" s="52"/>
      <c r="P36" s="52"/>
      <c r="Q36" s="52"/>
      <c r="R36" s="52"/>
      <c r="S36" s="52"/>
      <c r="T36" s="52"/>
      <c r="U36" s="53"/>
      <c r="V36" s="59"/>
      <c r="W36" s="55"/>
      <c r="X36" s="55"/>
      <c r="Y36" s="52"/>
      <c r="Z36" s="52"/>
      <c r="AA36" s="52"/>
      <c r="AB36" s="52"/>
      <c r="AC36" s="52"/>
      <c r="AD36" s="52"/>
      <c r="AE36" s="52"/>
      <c r="AF36" s="52"/>
      <c r="AG36" s="56"/>
      <c r="AH36" s="61"/>
      <c r="AI36" s="55"/>
      <c r="AJ36" s="55"/>
      <c r="AK36" s="52"/>
      <c r="AL36" s="52"/>
      <c r="AM36" s="52"/>
      <c r="AN36" s="52"/>
      <c r="AO36" s="52"/>
      <c r="AP36" s="52"/>
      <c r="AQ36" s="52"/>
      <c r="AR36" s="52"/>
      <c r="AS36" s="53"/>
      <c r="AT36" s="61"/>
      <c r="AU36" s="55"/>
      <c r="AV36" s="55"/>
      <c r="AW36" s="52"/>
      <c r="AX36" s="52"/>
      <c r="AY36" s="52"/>
      <c r="AZ36" s="52"/>
      <c r="BA36" s="52"/>
      <c r="BB36" s="52"/>
      <c r="BC36" s="52"/>
      <c r="BD36" s="52"/>
      <c r="BE36" s="53"/>
    </row>
    <row r="37" spans="1:57" hidden="1" x14ac:dyDescent="0.35">
      <c r="A37" s="148" t="s">
        <v>176</v>
      </c>
      <c r="B37" s="146" t="s">
        <v>177</v>
      </c>
      <c r="C37" s="131" t="s">
        <v>155</v>
      </c>
      <c r="D37" s="125" t="s">
        <v>155</v>
      </c>
      <c r="E37" s="125"/>
      <c r="F37" s="125"/>
      <c r="G37" s="125" t="s">
        <v>155</v>
      </c>
      <c r="H37" s="125"/>
      <c r="I37" s="125" t="s">
        <v>155</v>
      </c>
      <c r="J37" s="59"/>
      <c r="K37" s="55"/>
      <c r="L37" s="55"/>
      <c r="M37" s="55"/>
      <c r="N37" s="55"/>
      <c r="O37" s="55"/>
      <c r="P37" s="5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55"/>
      <c r="AK37" s="55"/>
      <c r="AL37" s="55"/>
      <c r="AM37" s="55"/>
      <c r="AN37" s="55"/>
      <c r="AO37" s="55"/>
      <c r="AP37" s="55"/>
      <c r="AQ37" s="60"/>
      <c r="AR37" s="52"/>
      <c r="AS37" s="53"/>
      <c r="AT37" s="61"/>
      <c r="AU37" s="55"/>
      <c r="AV37" s="55"/>
      <c r="AW37" s="55"/>
      <c r="AX37" s="55"/>
      <c r="AY37" s="55"/>
      <c r="AZ37" s="55"/>
      <c r="BA37" s="55"/>
      <c r="BB37" s="55"/>
      <c r="BC37" s="60"/>
      <c r="BD37" s="52"/>
      <c r="BE37" s="53"/>
    </row>
    <row r="38" spans="1:57" hidden="1" x14ac:dyDescent="0.35">
      <c r="A38" s="149"/>
      <c r="B38" s="147"/>
      <c r="C38" s="132"/>
      <c r="D38" s="126"/>
      <c r="E38" s="126"/>
      <c r="F38" s="126"/>
      <c r="G38" s="126"/>
      <c r="H38" s="126"/>
      <c r="I38" s="126"/>
      <c r="J38" s="59"/>
      <c r="K38" s="55"/>
      <c r="L38" s="55"/>
      <c r="M38" s="52"/>
      <c r="N38" s="52"/>
      <c r="O38" s="52"/>
      <c r="P38" s="52"/>
      <c r="Q38" s="52"/>
      <c r="R38" s="52"/>
      <c r="S38" s="52"/>
      <c r="T38" s="52"/>
      <c r="U38" s="53"/>
      <c r="V38" s="59"/>
      <c r="W38" s="55"/>
      <c r="X38" s="55"/>
      <c r="Y38" s="52"/>
      <c r="Z38" s="52"/>
      <c r="AA38" s="52"/>
      <c r="AB38" s="52"/>
      <c r="AC38" s="52"/>
      <c r="AD38" s="52"/>
      <c r="AE38" s="52"/>
      <c r="AF38" s="52"/>
      <c r="AG38" s="56"/>
      <c r="AH38" s="61"/>
      <c r="AI38" s="55"/>
      <c r="AJ38" s="55"/>
      <c r="AK38" s="52"/>
      <c r="AL38" s="52"/>
      <c r="AM38" s="52"/>
      <c r="AN38" s="52"/>
      <c r="AO38" s="52"/>
      <c r="AP38" s="52"/>
      <c r="AQ38" s="52"/>
      <c r="AR38" s="52"/>
      <c r="AS38" s="53"/>
      <c r="AT38" s="61"/>
      <c r="AU38" s="55"/>
      <c r="AV38" s="55"/>
      <c r="AW38" s="52"/>
      <c r="AX38" s="52"/>
      <c r="AY38" s="52"/>
      <c r="AZ38" s="52"/>
      <c r="BA38" s="52"/>
      <c r="BB38" s="52"/>
      <c r="BC38" s="52"/>
      <c r="BD38" s="52"/>
      <c r="BE38" s="53"/>
    </row>
    <row r="39" spans="1:57" hidden="1" x14ac:dyDescent="0.35">
      <c r="A39" s="148" t="s">
        <v>178</v>
      </c>
      <c r="B39" s="146" t="s">
        <v>179</v>
      </c>
      <c r="C39" s="131" t="s">
        <v>155</v>
      </c>
      <c r="D39" s="125" t="s">
        <v>155</v>
      </c>
      <c r="E39" s="125"/>
      <c r="F39" s="125"/>
      <c r="G39" s="125" t="s">
        <v>155</v>
      </c>
      <c r="H39" s="125"/>
      <c r="I39" s="125" t="s">
        <v>155</v>
      </c>
      <c r="J39" s="59"/>
      <c r="K39" s="55"/>
      <c r="L39" s="55"/>
      <c r="M39" s="55"/>
      <c r="N39" s="55"/>
      <c r="O39" s="55"/>
      <c r="P39" s="55"/>
      <c r="Q39" s="55"/>
      <c r="R39" s="5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55"/>
      <c r="AM39" s="55"/>
      <c r="AN39" s="55"/>
      <c r="AO39" s="55"/>
      <c r="AP39" s="55"/>
      <c r="AQ39" s="60"/>
      <c r="AR39" s="52"/>
      <c r="AS39" s="53"/>
      <c r="AT39" s="61"/>
      <c r="AU39" s="55"/>
      <c r="AV39" s="55"/>
      <c r="AW39" s="55"/>
      <c r="AX39" s="55"/>
      <c r="AY39" s="55"/>
      <c r="AZ39" s="55"/>
      <c r="BA39" s="55"/>
      <c r="BB39" s="55"/>
      <c r="BC39" s="60"/>
      <c r="BD39" s="52"/>
      <c r="BE39" s="53"/>
    </row>
    <row r="40" spans="1:57" hidden="1" x14ac:dyDescent="0.35">
      <c r="A40" s="149"/>
      <c r="B40" s="147"/>
      <c r="C40" s="132"/>
      <c r="D40" s="126"/>
      <c r="E40" s="126"/>
      <c r="F40" s="126"/>
      <c r="G40" s="126"/>
      <c r="H40" s="126"/>
      <c r="I40" s="126"/>
      <c r="J40" s="59"/>
      <c r="K40" s="55"/>
      <c r="L40" s="55"/>
      <c r="M40" s="52"/>
      <c r="N40" s="52"/>
      <c r="O40" s="52"/>
      <c r="P40" s="52"/>
      <c r="Q40" s="52"/>
      <c r="R40" s="52"/>
      <c r="S40" s="52"/>
      <c r="T40" s="52"/>
      <c r="U40" s="53"/>
      <c r="V40" s="59"/>
      <c r="W40" s="55"/>
      <c r="X40" s="55"/>
      <c r="Y40" s="52"/>
      <c r="Z40" s="52"/>
      <c r="AA40" s="52"/>
      <c r="AB40" s="52"/>
      <c r="AC40" s="52"/>
      <c r="AD40" s="52"/>
      <c r="AE40" s="52"/>
      <c r="AF40" s="52"/>
      <c r="AG40" s="56"/>
      <c r="AH40" s="61"/>
      <c r="AI40" s="55"/>
      <c r="AJ40" s="55"/>
      <c r="AK40" s="52"/>
      <c r="AL40" s="52"/>
      <c r="AM40" s="52"/>
      <c r="AN40" s="52"/>
      <c r="AO40" s="52"/>
      <c r="AP40" s="52"/>
      <c r="AQ40" s="52"/>
      <c r="AR40" s="52"/>
      <c r="AS40" s="53"/>
      <c r="AT40" s="61"/>
      <c r="AU40" s="55"/>
      <c r="AV40" s="55"/>
      <c r="AW40" s="52"/>
      <c r="AX40" s="52"/>
      <c r="AY40" s="52"/>
      <c r="AZ40" s="52"/>
      <c r="BA40" s="52"/>
      <c r="BB40" s="52"/>
      <c r="BC40" s="52"/>
      <c r="BD40" s="52"/>
      <c r="BE40" s="53"/>
    </row>
    <row r="41" spans="1:57" ht="10" hidden="1" customHeight="1" thickBot="1" x14ac:dyDescent="0.4">
      <c r="A41" s="76"/>
      <c r="B41" s="77"/>
      <c r="C41" s="78"/>
      <c r="D41" s="79"/>
      <c r="E41" s="79"/>
      <c r="F41" s="79"/>
      <c r="G41" s="79"/>
      <c r="H41" s="79"/>
      <c r="I41" s="79"/>
      <c r="J41" s="80"/>
      <c r="K41" s="81"/>
      <c r="L41" s="82"/>
      <c r="M41" s="81"/>
      <c r="N41" s="81"/>
      <c r="O41" s="81"/>
      <c r="P41" s="81"/>
      <c r="Q41" s="81"/>
      <c r="R41" s="81"/>
      <c r="S41" s="81"/>
      <c r="T41" s="81"/>
      <c r="U41" s="83"/>
      <c r="V41" s="80"/>
      <c r="W41" s="81"/>
      <c r="X41" s="82"/>
      <c r="Y41" s="81"/>
      <c r="Z41" s="81"/>
      <c r="AA41" s="81"/>
      <c r="AB41" s="81"/>
      <c r="AC41" s="81"/>
      <c r="AD41" s="81"/>
      <c r="AE41" s="81"/>
      <c r="AF41" s="81"/>
      <c r="AG41" s="84"/>
      <c r="AH41" s="85"/>
      <c r="AI41" s="81"/>
      <c r="AJ41" s="82"/>
      <c r="AK41" s="81"/>
      <c r="AL41" s="81"/>
      <c r="AM41" s="81"/>
      <c r="AN41" s="81"/>
      <c r="AO41" s="81"/>
      <c r="AP41" s="81"/>
      <c r="AQ41" s="81"/>
      <c r="AR41" s="81"/>
      <c r="AS41" s="83"/>
      <c r="AT41" s="85"/>
      <c r="AU41" s="81"/>
      <c r="AV41" s="82"/>
      <c r="AW41" s="81"/>
      <c r="AX41" s="81"/>
      <c r="AY41" s="81"/>
      <c r="AZ41" s="81"/>
      <c r="BA41" s="81"/>
      <c r="BB41" s="81"/>
      <c r="BC41" s="81"/>
      <c r="BD41" s="81"/>
      <c r="BE41" s="83"/>
    </row>
    <row r="42" spans="1:57" hidden="1" x14ac:dyDescent="0.35">
      <c r="A42" s="154">
        <v>3</v>
      </c>
      <c r="B42" s="121" t="s">
        <v>180</v>
      </c>
      <c r="C42" s="137" t="s">
        <v>149</v>
      </c>
      <c r="D42" s="138" t="s">
        <v>149</v>
      </c>
      <c r="E42" s="139" t="s">
        <v>150</v>
      </c>
      <c r="F42" s="138"/>
      <c r="G42" s="138"/>
      <c r="H42" s="138"/>
      <c r="I42" s="138" t="s">
        <v>149</v>
      </c>
      <c r="J42" s="66"/>
      <c r="K42" s="67"/>
      <c r="L42" s="67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7"/>
      <c r="AM42" s="67"/>
      <c r="AN42" s="67"/>
      <c r="AO42" s="67"/>
      <c r="AP42" s="67"/>
      <c r="AQ42" s="70"/>
      <c r="AR42" s="67"/>
      <c r="AS42" s="71"/>
      <c r="AT42" s="72"/>
      <c r="AU42" s="67"/>
      <c r="AV42" s="67"/>
      <c r="AW42" s="67"/>
      <c r="AX42" s="67"/>
      <c r="AY42" s="67"/>
      <c r="AZ42" s="67"/>
      <c r="BA42" s="67"/>
      <c r="BB42" s="67"/>
      <c r="BC42" s="70"/>
      <c r="BD42" s="67"/>
      <c r="BE42" s="71"/>
    </row>
    <row r="43" spans="1:57" hidden="1" x14ac:dyDescent="0.35">
      <c r="A43" s="155"/>
      <c r="B43" s="122"/>
      <c r="C43" s="132"/>
      <c r="D43" s="126"/>
      <c r="E43" s="140"/>
      <c r="F43" s="126"/>
      <c r="G43" s="126"/>
      <c r="H43" s="126"/>
      <c r="I43" s="126"/>
      <c r="J43" s="59"/>
      <c r="K43" s="55"/>
      <c r="L43" s="55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55"/>
      <c r="AM43" s="55"/>
      <c r="AN43" s="55"/>
      <c r="AO43" s="55"/>
      <c r="AP43" s="55"/>
      <c r="AQ43" s="55"/>
      <c r="AR43" s="55"/>
      <c r="AS43" s="74"/>
      <c r="AT43" s="61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74"/>
    </row>
    <row r="44" spans="1:57" hidden="1" x14ac:dyDescent="0.35">
      <c r="A44" s="150" t="s">
        <v>181</v>
      </c>
      <c r="B44" s="152" t="s">
        <v>182</v>
      </c>
      <c r="C44" s="131" t="s">
        <v>155</v>
      </c>
      <c r="D44" s="125" t="s">
        <v>155</v>
      </c>
      <c r="E44" s="125" t="s">
        <v>155</v>
      </c>
      <c r="F44" s="125"/>
      <c r="G44" s="125"/>
      <c r="H44" s="125"/>
      <c r="I44" s="125" t="s">
        <v>155</v>
      </c>
      <c r="J44" s="59"/>
      <c r="K44" s="55"/>
      <c r="L44" s="5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55"/>
      <c r="AM44" s="55"/>
      <c r="AN44" s="55"/>
      <c r="AO44" s="55"/>
      <c r="AP44" s="55"/>
      <c r="AQ44" s="60"/>
      <c r="AR44" s="52"/>
      <c r="AS44" s="53"/>
      <c r="AT44" s="61"/>
      <c r="AU44" s="55"/>
      <c r="AV44" s="55"/>
      <c r="AW44" s="55"/>
      <c r="AX44" s="55"/>
      <c r="AY44" s="55"/>
      <c r="AZ44" s="55"/>
      <c r="BA44" s="55"/>
      <c r="BB44" s="55"/>
      <c r="BC44" s="60"/>
      <c r="BD44" s="52"/>
      <c r="BE44" s="53"/>
    </row>
    <row r="45" spans="1:57" hidden="1" x14ac:dyDescent="0.35">
      <c r="A45" s="151"/>
      <c r="B45" s="153"/>
      <c r="C45" s="132"/>
      <c r="D45" s="126"/>
      <c r="E45" s="126"/>
      <c r="F45" s="126"/>
      <c r="G45" s="126"/>
      <c r="H45" s="126"/>
      <c r="I45" s="126"/>
      <c r="J45" s="59"/>
      <c r="K45" s="55"/>
      <c r="L45" s="55"/>
      <c r="M45" s="86"/>
      <c r="N45" s="86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86"/>
      <c r="AI45" s="86"/>
      <c r="AJ45" s="86"/>
      <c r="AK45" s="86"/>
      <c r="AL45" s="52"/>
      <c r="AM45" s="52"/>
      <c r="AN45" s="52"/>
      <c r="AO45" s="52"/>
      <c r="AP45" s="52"/>
      <c r="AQ45" s="52"/>
      <c r="AR45" s="52"/>
      <c r="AS45" s="53"/>
      <c r="AT45" s="61"/>
      <c r="AU45" s="55"/>
      <c r="AV45" s="55"/>
      <c r="AW45" s="52"/>
      <c r="AX45" s="52"/>
      <c r="AY45" s="52"/>
      <c r="AZ45" s="52"/>
      <c r="BA45" s="52"/>
      <c r="BB45" s="52"/>
      <c r="BC45" s="52"/>
      <c r="BD45" s="52"/>
      <c r="BE45" s="53"/>
    </row>
    <row r="46" spans="1:57" hidden="1" x14ac:dyDescent="0.35">
      <c r="A46" s="148" t="s">
        <v>183</v>
      </c>
      <c r="B46" s="146" t="s">
        <v>184</v>
      </c>
      <c r="C46" s="131" t="s">
        <v>155</v>
      </c>
      <c r="D46" s="125" t="s">
        <v>155</v>
      </c>
      <c r="E46" s="125" t="s">
        <v>155</v>
      </c>
      <c r="F46" s="125"/>
      <c r="G46" s="125"/>
      <c r="H46" s="125"/>
      <c r="I46" s="125" t="s">
        <v>155</v>
      </c>
      <c r="J46" s="59"/>
      <c r="K46" s="55"/>
      <c r="L46" s="5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86"/>
      <c r="AG46" s="86"/>
      <c r="AH46" s="86"/>
      <c r="AI46" s="86"/>
      <c r="AJ46" s="86"/>
      <c r="AK46" s="86"/>
      <c r="AL46" s="52"/>
      <c r="AM46" s="52"/>
      <c r="AN46" s="52"/>
      <c r="AO46" s="52"/>
      <c r="AP46" s="52"/>
      <c r="AQ46" s="52"/>
      <c r="AR46" s="52"/>
      <c r="AS46" s="53"/>
      <c r="AT46" s="61"/>
      <c r="AU46" s="55"/>
      <c r="AV46" s="55"/>
      <c r="AW46" s="52"/>
      <c r="AX46" s="52"/>
      <c r="AY46" s="52"/>
      <c r="AZ46" s="52"/>
      <c r="BA46" s="52"/>
      <c r="BB46" s="52"/>
      <c r="BC46" s="52"/>
      <c r="BD46" s="52"/>
      <c r="BE46" s="53"/>
    </row>
    <row r="47" spans="1:57" hidden="1" x14ac:dyDescent="0.35">
      <c r="A47" s="149"/>
      <c r="B47" s="147"/>
      <c r="C47" s="132"/>
      <c r="D47" s="126"/>
      <c r="E47" s="126"/>
      <c r="F47" s="126"/>
      <c r="G47" s="126"/>
      <c r="H47" s="126"/>
      <c r="I47" s="126"/>
      <c r="J47" s="59"/>
      <c r="K47" s="55"/>
      <c r="L47" s="5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52"/>
      <c r="AM47" s="52"/>
      <c r="AN47" s="52"/>
      <c r="AO47" s="52"/>
      <c r="AP47" s="52"/>
      <c r="AQ47" s="52"/>
      <c r="AR47" s="52"/>
      <c r="AS47" s="53"/>
      <c r="AT47" s="61"/>
      <c r="AU47" s="55"/>
      <c r="AV47" s="55"/>
      <c r="AW47" s="52"/>
      <c r="AX47" s="52"/>
      <c r="AY47" s="52"/>
      <c r="AZ47" s="52"/>
      <c r="BA47" s="52"/>
      <c r="BB47" s="52"/>
      <c r="BC47" s="52"/>
      <c r="BD47" s="52"/>
      <c r="BE47" s="53"/>
    </row>
    <row r="48" spans="1:57" hidden="1" x14ac:dyDescent="0.35">
      <c r="A48" s="148" t="s">
        <v>185</v>
      </c>
      <c r="B48" s="146" t="s">
        <v>186</v>
      </c>
      <c r="C48" s="131" t="s">
        <v>155</v>
      </c>
      <c r="D48" s="125" t="s">
        <v>155</v>
      </c>
      <c r="E48" s="125" t="s">
        <v>155</v>
      </c>
      <c r="F48" s="125"/>
      <c r="G48" s="125"/>
      <c r="H48" s="125"/>
      <c r="I48" s="125" t="s">
        <v>155</v>
      </c>
      <c r="J48" s="59"/>
      <c r="K48" s="55"/>
      <c r="L48" s="55"/>
      <c r="M48" s="86"/>
      <c r="N48" s="86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86"/>
      <c r="AI48" s="86"/>
      <c r="AJ48" s="86"/>
      <c r="AK48" s="86"/>
      <c r="AL48" s="52"/>
      <c r="AM48" s="52"/>
      <c r="AN48" s="52"/>
      <c r="AO48" s="52"/>
      <c r="AP48" s="52"/>
      <c r="AQ48" s="52"/>
      <c r="AR48" s="52"/>
      <c r="AS48" s="53"/>
      <c r="AT48" s="61"/>
      <c r="AU48" s="55"/>
      <c r="AV48" s="55"/>
      <c r="AW48" s="52"/>
      <c r="AX48" s="52"/>
      <c r="AY48" s="52"/>
      <c r="AZ48" s="52"/>
      <c r="BA48" s="52"/>
      <c r="BB48" s="52"/>
      <c r="BC48" s="52"/>
      <c r="BD48" s="52"/>
      <c r="BE48" s="53"/>
    </row>
    <row r="49" spans="1:57" hidden="1" x14ac:dyDescent="0.35">
      <c r="A49" s="149"/>
      <c r="B49" s="147"/>
      <c r="C49" s="132"/>
      <c r="D49" s="126"/>
      <c r="E49" s="126"/>
      <c r="F49" s="126"/>
      <c r="G49" s="126"/>
      <c r="H49" s="126"/>
      <c r="I49" s="126"/>
      <c r="J49" s="59"/>
      <c r="K49" s="55"/>
      <c r="L49" s="5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86"/>
      <c r="AG49" s="86"/>
      <c r="AH49" s="86"/>
      <c r="AI49" s="86"/>
      <c r="AJ49" s="86"/>
      <c r="AK49" s="86"/>
      <c r="AL49" s="52"/>
      <c r="AM49" s="52"/>
      <c r="AN49" s="52"/>
      <c r="AO49" s="52"/>
      <c r="AP49" s="52"/>
      <c r="AQ49" s="52"/>
      <c r="AR49" s="52"/>
      <c r="AS49" s="53"/>
      <c r="AT49" s="61"/>
      <c r="AU49" s="55"/>
      <c r="AV49" s="55"/>
      <c r="AW49" s="52"/>
      <c r="AX49" s="52"/>
      <c r="AY49" s="52"/>
      <c r="AZ49" s="52"/>
      <c r="BA49" s="52"/>
      <c r="BB49" s="52"/>
      <c r="BC49" s="52"/>
      <c r="BD49" s="52"/>
      <c r="BE49" s="53"/>
    </row>
    <row r="50" spans="1:57" ht="15" hidden="1" thickBot="1" x14ac:dyDescent="0.4">
      <c r="A50" s="76"/>
      <c r="B50" s="77"/>
      <c r="C50" s="78"/>
      <c r="D50" s="79"/>
      <c r="E50" s="79"/>
      <c r="F50" s="79"/>
      <c r="G50" s="79"/>
      <c r="H50" s="79"/>
      <c r="I50" s="79"/>
      <c r="J50" s="80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3"/>
      <c r="V50" s="80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4"/>
      <c r="AH50" s="85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3"/>
      <c r="AT50" s="85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3"/>
    </row>
    <row r="51" spans="1:57" ht="14.5" customHeight="1" x14ac:dyDescent="0.35">
      <c r="A51" s="154">
        <v>4</v>
      </c>
      <c r="B51" s="121" t="s">
        <v>187</v>
      </c>
      <c r="C51" s="137"/>
      <c r="D51" s="138"/>
      <c r="E51" s="138"/>
      <c r="F51" s="139" t="s">
        <v>150</v>
      </c>
      <c r="G51" s="138"/>
      <c r="H51" s="138" t="s">
        <v>149</v>
      </c>
      <c r="I51" s="138" t="s">
        <v>149</v>
      </c>
      <c r="J51" s="66"/>
      <c r="K51" s="67"/>
      <c r="L51" s="67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67"/>
      <c r="AM51" s="67"/>
      <c r="AN51" s="67"/>
      <c r="AO51" s="67"/>
      <c r="AP51" s="67"/>
      <c r="AQ51" s="70"/>
      <c r="AR51" s="67"/>
      <c r="AS51" s="71"/>
      <c r="AT51" s="72"/>
      <c r="AU51" s="67"/>
      <c r="AV51" s="67"/>
      <c r="AW51" s="67"/>
      <c r="AX51" s="67"/>
      <c r="AY51" s="67"/>
      <c r="AZ51" s="67"/>
      <c r="BA51" s="67"/>
      <c r="BB51" s="67"/>
      <c r="BC51" s="70"/>
      <c r="BD51" s="67"/>
      <c r="BE51" s="71"/>
    </row>
    <row r="52" spans="1:57" x14ac:dyDescent="0.35">
      <c r="A52" s="155"/>
      <c r="B52" s="122"/>
      <c r="C52" s="132"/>
      <c r="D52" s="126"/>
      <c r="E52" s="126"/>
      <c r="F52" s="140"/>
      <c r="G52" s="126"/>
      <c r="H52" s="126"/>
      <c r="I52" s="126"/>
      <c r="J52" s="59"/>
      <c r="K52" s="55"/>
      <c r="L52" s="55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55"/>
      <c r="AM52" s="55"/>
      <c r="AN52" s="55"/>
      <c r="AO52" s="55"/>
      <c r="AP52" s="55"/>
      <c r="AQ52" s="55"/>
      <c r="AR52" s="55"/>
      <c r="AS52" s="74"/>
      <c r="AT52" s="61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74"/>
    </row>
    <row r="53" spans="1:57" x14ac:dyDescent="0.35">
      <c r="A53" s="150" t="s">
        <v>188</v>
      </c>
      <c r="B53" s="152" t="s">
        <v>189</v>
      </c>
      <c r="C53" s="131"/>
      <c r="D53" s="125"/>
      <c r="E53" s="125"/>
      <c r="F53" s="125" t="s">
        <v>155</v>
      </c>
      <c r="G53" s="125"/>
      <c r="H53" s="125" t="s">
        <v>155</v>
      </c>
      <c r="I53" s="125" t="s">
        <v>155</v>
      </c>
      <c r="J53" s="59"/>
      <c r="K53" s="55"/>
      <c r="L53" s="55"/>
      <c r="M53" s="75"/>
      <c r="N53" s="75"/>
      <c r="O53" s="75"/>
      <c r="P53" s="75"/>
      <c r="Q53" s="75"/>
      <c r="R53" s="75"/>
      <c r="S53" s="75"/>
      <c r="T53" s="52"/>
      <c r="U53" s="53"/>
      <c r="V53" s="59"/>
      <c r="W53" s="55"/>
      <c r="X53" s="55"/>
      <c r="Y53" s="55"/>
      <c r="Z53" s="55"/>
      <c r="AA53" s="55"/>
      <c r="AB53" s="55"/>
      <c r="AC53" s="55"/>
      <c r="AD53" s="55"/>
      <c r="AE53" s="55"/>
      <c r="AF53" s="52"/>
      <c r="AG53" s="56"/>
      <c r="AH53" s="61"/>
      <c r="AI53" s="55"/>
      <c r="AJ53" s="55"/>
      <c r="AK53" s="55"/>
      <c r="AL53" s="55"/>
      <c r="AM53" s="55"/>
      <c r="AN53" s="55"/>
      <c r="AO53" s="55"/>
      <c r="AP53" s="55"/>
      <c r="AQ53" s="55"/>
      <c r="AR53" s="52"/>
      <c r="AS53" s="53"/>
      <c r="AT53" s="61"/>
      <c r="AU53" s="55"/>
      <c r="AV53" s="55"/>
      <c r="AW53" s="55"/>
      <c r="AX53" s="55"/>
      <c r="AY53" s="55"/>
      <c r="AZ53" s="55"/>
      <c r="BA53" s="55"/>
      <c r="BB53" s="55"/>
      <c r="BC53" s="55"/>
      <c r="BD53" s="52"/>
      <c r="BE53" s="53"/>
    </row>
    <row r="54" spans="1:57" x14ac:dyDescent="0.35">
      <c r="A54" s="151"/>
      <c r="B54" s="153"/>
      <c r="C54" s="132"/>
      <c r="D54" s="126"/>
      <c r="E54" s="126"/>
      <c r="F54" s="126"/>
      <c r="G54" s="126"/>
      <c r="H54" s="126"/>
      <c r="I54" s="126"/>
      <c r="J54" s="59"/>
      <c r="K54" s="55"/>
      <c r="L54" s="55"/>
      <c r="M54" s="75"/>
      <c r="N54" s="75"/>
      <c r="O54" s="75"/>
      <c r="P54" s="75"/>
      <c r="Q54" s="75"/>
      <c r="R54" s="75"/>
      <c r="S54" s="75"/>
      <c r="T54" s="52"/>
      <c r="U54" s="53"/>
      <c r="V54" s="59"/>
      <c r="W54" s="55"/>
      <c r="X54" s="55"/>
      <c r="Y54" s="55"/>
      <c r="Z54" s="55"/>
      <c r="AA54" s="55"/>
      <c r="AB54" s="55"/>
      <c r="AC54" s="55"/>
      <c r="AD54" s="55"/>
      <c r="AE54" s="55"/>
      <c r="AF54" s="52"/>
      <c r="AG54" s="56"/>
      <c r="AH54" s="61"/>
      <c r="AI54" s="55"/>
      <c r="AJ54" s="55"/>
      <c r="AK54" s="55"/>
      <c r="AL54" s="55"/>
      <c r="AM54" s="55"/>
      <c r="AN54" s="55"/>
      <c r="AO54" s="55"/>
      <c r="AP54" s="55"/>
      <c r="AQ54" s="55"/>
      <c r="AR54" s="52"/>
      <c r="AS54" s="53"/>
      <c r="AT54" s="61"/>
      <c r="AU54" s="55"/>
      <c r="AV54" s="55"/>
      <c r="AW54" s="55"/>
      <c r="AX54" s="55"/>
      <c r="AY54" s="55"/>
      <c r="AZ54" s="55"/>
      <c r="BA54" s="55"/>
      <c r="BB54" s="55"/>
      <c r="BC54" s="55"/>
      <c r="BD54" s="52"/>
      <c r="BE54" s="53"/>
    </row>
    <row r="55" spans="1:57" x14ac:dyDescent="0.35">
      <c r="A55" s="148" t="s">
        <v>190</v>
      </c>
      <c r="B55" s="146" t="s">
        <v>191</v>
      </c>
      <c r="C55" s="131"/>
      <c r="D55" s="125"/>
      <c r="E55" s="125"/>
      <c r="F55" s="125" t="s">
        <v>155</v>
      </c>
      <c r="G55" s="125"/>
      <c r="H55" s="125" t="s">
        <v>155</v>
      </c>
      <c r="I55" s="125" t="s">
        <v>155</v>
      </c>
      <c r="J55" s="59"/>
      <c r="K55" s="55"/>
      <c r="L55" s="55"/>
      <c r="M55" s="55"/>
      <c r="N55" s="55"/>
      <c r="O55" s="75"/>
      <c r="P55" s="75"/>
      <c r="Q55" s="75"/>
      <c r="R55" s="75"/>
      <c r="S55" s="75"/>
      <c r="T55" s="75"/>
      <c r="U55" s="75"/>
      <c r="V55" s="75"/>
      <c r="W55" s="75"/>
      <c r="X55" s="55"/>
      <c r="Y55" s="55"/>
      <c r="Z55" s="55"/>
      <c r="AA55" s="55"/>
      <c r="AB55" s="55"/>
      <c r="AC55" s="55"/>
      <c r="AD55" s="55"/>
      <c r="AE55" s="55"/>
      <c r="AF55" s="52"/>
      <c r="AG55" s="56"/>
      <c r="AH55" s="61"/>
      <c r="AI55" s="55"/>
      <c r="AJ55" s="55"/>
      <c r="AK55" s="55"/>
      <c r="AL55" s="55"/>
      <c r="AM55" s="55"/>
      <c r="AN55" s="55"/>
      <c r="AO55" s="55"/>
      <c r="AP55" s="55"/>
      <c r="AQ55" s="55"/>
      <c r="AR55" s="52"/>
      <c r="AS55" s="53"/>
      <c r="AT55" s="61"/>
      <c r="AU55" s="55"/>
      <c r="AV55" s="55"/>
      <c r="AW55" s="55"/>
      <c r="AX55" s="55"/>
      <c r="AY55" s="55"/>
      <c r="AZ55" s="55"/>
      <c r="BA55" s="55"/>
      <c r="BB55" s="55"/>
      <c r="BC55" s="55"/>
      <c r="BD55" s="52"/>
      <c r="BE55" s="53"/>
    </row>
    <row r="56" spans="1:57" x14ac:dyDescent="0.35">
      <c r="A56" s="149"/>
      <c r="B56" s="147"/>
      <c r="C56" s="132"/>
      <c r="D56" s="126"/>
      <c r="E56" s="126"/>
      <c r="F56" s="126"/>
      <c r="G56" s="126"/>
      <c r="H56" s="126"/>
      <c r="I56" s="126"/>
      <c r="J56" s="59"/>
      <c r="K56" s="55"/>
      <c r="L56" s="55"/>
      <c r="M56" s="55"/>
      <c r="N56" s="55"/>
      <c r="O56" s="75"/>
      <c r="P56" s="75"/>
      <c r="Q56" s="75"/>
      <c r="R56" s="75"/>
      <c r="S56" s="75"/>
      <c r="T56" s="75"/>
      <c r="U56" s="75"/>
      <c r="V56" s="75"/>
      <c r="W56" s="75"/>
      <c r="X56" s="55"/>
      <c r="Y56" s="55"/>
      <c r="Z56" s="55"/>
      <c r="AA56" s="55"/>
      <c r="AB56" s="55"/>
      <c r="AC56" s="55"/>
      <c r="AD56" s="55"/>
      <c r="AE56" s="55"/>
      <c r="AF56" s="52"/>
      <c r="AG56" s="56"/>
      <c r="AH56" s="61"/>
      <c r="AI56" s="55"/>
      <c r="AJ56" s="55"/>
      <c r="AK56" s="55"/>
      <c r="AL56" s="55"/>
      <c r="AM56" s="55"/>
      <c r="AN56" s="55"/>
      <c r="AO56" s="55"/>
      <c r="AP56" s="55"/>
      <c r="AQ56" s="55"/>
      <c r="AR56" s="52"/>
      <c r="AS56" s="53"/>
      <c r="AT56" s="61"/>
      <c r="AU56" s="55"/>
      <c r="AV56" s="55"/>
      <c r="AW56" s="55"/>
      <c r="AX56" s="55"/>
      <c r="AY56" s="55"/>
      <c r="AZ56" s="55"/>
      <c r="BA56" s="55"/>
      <c r="BB56" s="55"/>
      <c r="BC56" s="55"/>
      <c r="BD56" s="52"/>
      <c r="BE56" s="53"/>
    </row>
    <row r="57" spans="1:57" x14ac:dyDescent="0.35">
      <c r="A57" s="148" t="s">
        <v>192</v>
      </c>
      <c r="B57" s="146" t="s">
        <v>193</v>
      </c>
      <c r="C57" s="131"/>
      <c r="D57" s="125"/>
      <c r="E57" s="125"/>
      <c r="F57" s="125" t="s">
        <v>155</v>
      </c>
      <c r="G57" s="125"/>
      <c r="H57" s="125" t="s">
        <v>155</v>
      </c>
      <c r="I57" s="125" t="s">
        <v>155</v>
      </c>
      <c r="J57" s="59"/>
      <c r="K57" s="55"/>
      <c r="L57" s="55"/>
      <c r="M57" s="55"/>
      <c r="N57" s="55"/>
      <c r="O57" s="55"/>
      <c r="P57" s="5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52"/>
      <c r="AG57" s="56"/>
      <c r="AH57" s="61"/>
      <c r="AI57" s="55"/>
      <c r="AJ57" s="55"/>
      <c r="AK57" s="55"/>
      <c r="AL57" s="55"/>
      <c r="AM57" s="55"/>
      <c r="AN57" s="55"/>
      <c r="AO57" s="55"/>
      <c r="AP57" s="55"/>
      <c r="AQ57" s="55"/>
      <c r="AR57" s="52"/>
      <c r="AS57" s="53"/>
      <c r="AT57" s="61"/>
      <c r="AU57" s="55"/>
      <c r="AV57" s="55"/>
      <c r="AW57" s="55"/>
      <c r="AX57" s="55"/>
      <c r="AY57" s="55"/>
      <c r="AZ57" s="55"/>
      <c r="BA57" s="55"/>
      <c r="BB57" s="55"/>
      <c r="BC57" s="55"/>
      <c r="BD57" s="52"/>
      <c r="BE57" s="53"/>
    </row>
    <row r="58" spans="1:57" x14ac:dyDescent="0.35">
      <c r="A58" s="149"/>
      <c r="B58" s="147"/>
      <c r="C58" s="132"/>
      <c r="D58" s="126"/>
      <c r="E58" s="126"/>
      <c r="F58" s="126"/>
      <c r="G58" s="126"/>
      <c r="H58" s="126"/>
      <c r="I58" s="126"/>
      <c r="J58" s="59"/>
      <c r="K58" s="55"/>
      <c r="L58" s="55"/>
      <c r="M58" s="55"/>
      <c r="N58" s="55"/>
      <c r="O58" s="55"/>
      <c r="P58" s="5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52"/>
      <c r="AG58" s="56"/>
      <c r="AH58" s="61"/>
      <c r="AI58" s="55"/>
      <c r="AJ58" s="55"/>
      <c r="AK58" s="55"/>
      <c r="AL58" s="55"/>
      <c r="AM58" s="55"/>
      <c r="AN58" s="55"/>
      <c r="AO58" s="55"/>
      <c r="AP58" s="55"/>
      <c r="AQ58" s="55"/>
      <c r="AR58" s="52"/>
      <c r="AS58" s="53"/>
      <c r="AT58" s="61"/>
      <c r="AU58" s="55"/>
      <c r="AV58" s="55"/>
      <c r="AW58" s="55"/>
      <c r="AX58" s="55"/>
      <c r="AY58" s="55"/>
      <c r="AZ58" s="55"/>
      <c r="BA58" s="55"/>
      <c r="BB58" s="55"/>
      <c r="BC58" s="55"/>
      <c r="BD58" s="52"/>
      <c r="BE58" s="53"/>
    </row>
    <row r="59" spans="1:57" x14ac:dyDescent="0.35">
      <c r="A59" s="148" t="s">
        <v>194</v>
      </c>
      <c r="B59" s="146" t="s">
        <v>195</v>
      </c>
      <c r="C59" s="131"/>
      <c r="D59" s="125"/>
      <c r="E59" s="125"/>
      <c r="F59" s="125" t="s">
        <v>155</v>
      </c>
      <c r="G59" s="125"/>
      <c r="H59" s="125" t="s">
        <v>155</v>
      </c>
      <c r="I59" s="125" t="s">
        <v>155</v>
      </c>
      <c r="J59" s="59"/>
      <c r="K59" s="55"/>
      <c r="L59" s="55"/>
      <c r="M59" s="55"/>
      <c r="N59" s="55"/>
      <c r="O59" s="55"/>
      <c r="P59" s="55"/>
      <c r="Q59" s="55"/>
      <c r="R59" s="55"/>
      <c r="S59" s="55"/>
      <c r="T59" s="52"/>
      <c r="U59" s="53"/>
      <c r="V59" s="59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55"/>
      <c r="AK59" s="55"/>
      <c r="AL59" s="55"/>
      <c r="AM59" s="55"/>
      <c r="AN59" s="55"/>
      <c r="AO59" s="55"/>
      <c r="AP59" s="55"/>
      <c r="AQ59" s="55"/>
      <c r="AR59" s="52"/>
      <c r="AS59" s="53"/>
      <c r="AT59" s="61"/>
      <c r="AU59" s="55"/>
      <c r="AV59" s="55"/>
      <c r="AW59" s="55"/>
      <c r="AX59" s="55"/>
      <c r="AY59" s="55"/>
      <c r="AZ59" s="55"/>
      <c r="BA59" s="55"/>
      <c r="BB59" s="55"/>
      <c r="BC59" s="55"/>
      <c r="BD59" s="52"/>
      <c r="BE59" s="53"/>
    </row>
    <row r="60" spans="1:57" x14ac:dyDescent="0.35">
      <c r="A60" s="149"/>
      <c r="B60" s="147"/>
      <c r="C60" s="132"/>
      <c r="D60" s="126"/>
      <c r="E60" s="126"/>
      <c r="F60" s="126"/>
      <c r="G60" s="126"/>
      <c r="H60" s="126"/>
      <c r="I60" s="126"/>
      <c r="J60" s="59"/>
      <c r="K60" s="55"/>
      <c r="L60" s="55"/>
      <c r="M60" s="55"/>
      <c r="N60" s="55"/>
      <c r="O60" s="55"/>
      <c r="P60" s="55"/>
      <c r="Q60" s="55"/>
      <c r="R60" s="55"/>
      <c r="S60" s="55"/>
      <c r="T60" s="52"/>
      <c r="U60" s="53"/>
      <c r="V60" s="59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55"/>
      <c r="AK60" s="55"/>
      <c r="AL60" s="55"/>
      <c r="AM60" s="55"/>
      <c r="AN60" s="55"/>
      <c r="AO60" s="55"/>
      <c r="AP60" s="55"/>
      <c r="AQ60" s="55"/>
      <c r="AR60" s="52"/>
      <c r="AS60" s="53"/>
      <c r="AT60" s="61"/>
      <c r="AU60" s="55"/>
      <c r="AV60" s="55"/>
      <c r="AW60" s="55"/>
      <c r="AX60" s="55"/>
      <c r="AY60" s="55"/>
      <c r="AZ60" s="55"/>
      <c r="BA60" s="55"/>
      <c r="BB60" s="55"/>
      <c r="BC60" s="55"/>
      <c r="BD60" s="52"/>
      <c r="BE60" s="53"/>
    </row>
    <row r="61" spans="1:57" x14ac:dyDescent="0.35">
      <c r="A61" s="148" t="s">
        <v>196</v>
      </c>
      <c r="B61" s="146" t="s">
        <v>197</v>
      </c>
      <c r="C61" s="131"/>
      <c r="D61" s="125"/>
      <c r="E61" s="125"/>
      <c r="F61" s="125" t="s">
        <v>155</v>
      </c>
      <c r="G61" s="125"/>
      <c r="H61" s="125" t="s">
        <v>155</v>
      </c>
      <c r="I61" s="125" t="s">
        <v>155</v>
      </c>
      <c r="J61" s="59"/>
      <c r="K61" s="55"/>
      <c r="L61" s="55"/>
      <c r="M61" s="55"/>
      <c r="N61" s="55"/>
      <c r="O61" s="55"/>
      <c r="P61" s="55"/>
      <c r="Q61" s="55"/>
      <c r="R61" s="5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61"/>
      <c r="AI61" s="55"/>
      <c r="AJ61" s="55"/>
      <c r="AK61" s="55"/>
      <c r="AL61" s="55"/>
      <c r="AM61" s="55"/>
      <c r="AN61" s="55"/>
      <c r="AO61" s="55"/>
      <c r="AP61" s="55"/>
      <c r="AQ61" s="55"/>
      <c r="AR61" s="52"/>
      <c r="AS61" s="53"/>
      <c r="AT61" s="61"/>
      <c r="AU61" s="55"/>
      <c r="AV61" s="55"/>
      <c r="AW61" s="55"/>
      <c r="AX61" s="55"/>
      <c r="AY61" s="55"/>
      <c r="AZ61" s="55"/>
      <c r="BA61" s="55"/>
      <c r="BB61" s="55"/>
      <c r="BC61" s="55"/>
      <c r="BD61" s="52"/>
      <c r="BE61" s="53"/>
    </row>
    <row r="62" spans="1:57" x14ac:dyDescent="0.35">
      <c r="A62" s="149"/>
      <c r="B62" s="147"/>
      <c r="C62" s="132"/>
      <c r="D62" s="126"/>
      <c r="E62" s="126"/>
      <c r="F62" s="126"/>
      <c r="G62" s="126"/>
      <c r="H62" s="126"/>
      <c r="I62" s="126"/>
      <c r="J62" s="59"/>
      <c r="K62" s="55"/>
      <c r="L62" s="55"/>
      <c r="M62" s="55"/>
      <c r="N62" s="55"/>
      <c r="O62" s="55"/>
      <c r="P62" s="55"/>
      <c r="Q62" s="55"/>
      <c r="R62" s="5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61"/>
      <c r="AI62" s="55"/>
      <c r="AJ62" s="55"/>
      <c r="AK62" s="55"/>
      <c r="AL62" s="55"/>
      <c r="AM62" s="55"/>
      <c r="AN62" s="55"/>
      <c r="AO62" s="55"/>
      <c r="AP62" s="55"/>
      <c r="AQ62" s="55"/>
      <c r="AR62" s="52"/>
      <c r="AS62" s="53"/>
      <c r="AT62" s="61"/>
      <c r="AU62" s="55"/>
      <c r="AV62" s="55"/>
      <c r="AW62" s="55"/>
      <c r="AX62" s="55"/>
      <c r="AY62" s="55"/>
      <c r="AZ62" s="55"/>
      <c r="BA62" s="55"/>
      <c r="BB62" s="55"/>
      <c r="BC62" s="55"/>
      <c r="BD62" s="52"/>
      <c r="BE62" s="53"/>
    </row>
    <row r="63" spans="1:57" x14ac:dyDescent="0.35">
      <c r="A63" s="148" t="s">
        <v>198</v>
      </c>
      <c r="B63" s="146" t="s">
        <v>199</v>
      </c>
      <c r="C63" s="131"/>
      <c r="D63" s="125"/>
      <c r="E63" s="125"/>
      <c r="F63" s="125" t="s">
        <v>155</v>
      </c>
      <c r="G63" s="125"/>
      <c r="H63" s="125" t="s">
        <v>155</v>
      </c>
      <c r="I63" s="125" t="s">
        <v>155</v>
      </c>
      <c r="J63" s="59"/>
      <c r="K63" s="55"/>
      <c r="L63" s="55"/>
      <c r="M63" s="55"/>
      <c r="N63" s="55"/>
      <c r="O63" s="55"/>
      <c r="P63" s="55"/>
      <c r="Q63" s="55"/>
      <c r="R63" s="55"/>
      <c r="S63" s="55"/>
      <c r="T63" s="52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55"/>
      <c r="AK63" s="55"/>
      <c r="AL63" s="55"/>
      <c r="AM63" s="55"/>
      <c r="AN63" s="55"/>
      <c r="AO63" s="55"/>
      <c r="AP63" s="55"/>
      <c r="AQ63" s="55"/>
      <c r="AR63" s="52"/>
      <c r="AS63" s="53"/>
      <c r="AT63" s="61"/>
      <c r="AU63" s="55"/>
      <c r="AV63" s="55"/>
      <c r="AW63" s="55"/>
      <c r="AX63" s="55"/>
      <c r="AY63" s="55"/>
      <c r="AZ63" s="55"/>
      <c r="BA63" s="55"/>
      <c r="BB63" s="55"/>
      <c r="BC63" s="55"/>
      <c r="BD63" s="52"/>
      <c r="BE63" s="53"/>
    </row>
    <row r="64" spans="1:57" x14ac:dyDescent="0.35">
      <c r="A64" s="149"/>
      <c r="B64" s="147"/>
      <c r="C64" s="132"/>
      <c r="D64" s="126"/>
      <c r="E64" s="126"/>
      <c r="F64" s="126"/>
      <c r="G64" s="126"/>
      <c r="H64" s="126"/>
      <c r="I64" s="126"/>
      <c r="J64" s="59"/>
      <c r="K64" s="55"/>
      <c r="L64" s="55"/>
      <c r="M64" s="55"/>
      <c r="N64" s="55"/>
      <c r="O64" s="55"/>
      <c r="P64" s="55"/>
      <c r="Q64" s="55"/>
      <c r="R64" s="55"/>
      <c r="S64" s="55"/>
      <c r="T64" s="52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55"/>
      <c r="AK64" s="55"/>
      <c r="AL64" s="55"/>
      <c r="AM64" s="55"/>
      <c r="AN64" s="55"/>
      <c r="AO64" s="55"/>
      <c r="AP64" s="55"/>
      <c r="AQ64" s="55"/>
      <c r="AR64" s="52"/>
      <c r="AS64" s="53"/>
      <c r="AT64" s="61"/>
      <c r="AU64" s="55"/>
      <c r="AV64" s="55"/>
      <c r="AW64" s="55"/>
      <c r="AX64" s="55"/>
      <c r="AY64" s="55"/>
      <c r="AZ64" s="55"/>
      <c r="BA64" s="55"/>
      <c r="BB64" s="55"/>
      <c r="BC64" s="55"/>
      <c r="BD64" s="52"/>
      <c r="BE64" s="53"/>
    </row>
    <row r="65" spans="1:57" x14ac:dyDescent="0.35">
      <c r="A65" s="63" t="s">
        <v>200</v>
      </c>
      <c r="B65" s="146" t="s">
        <v>201</v>
      </c>
      <c r="C65" s="131"/>
      <c r="D65" s="125"/>
      <c r="E65" s="125"/>
      <c r="F65" s="125" t="s">
        <v>155</v>
      </c>
      <c r="G65" s="125"/>
      <c r="H65" s="125" t="s">
        <v>155</v>
      </c>
      <c r="I65" s="125" t="s">
        <v>155</v>
      </c>
      <c r="J65" s="59"/>
      <c r="K65" s="55"/>
      <c r="L65" s="55"/>
      <c r="M65" s="55"/>
      <c r="N65" s="55"/>
      <c r="O65" s="55"/>
      <c r="P65" s="55"/>
      <c r="Q65" s="55"/>
      <c r="R65" s="55"/>
      <c r="S65" s="55"/>
      <c r="T65" s="52"/>
      <c r="U65" s="53"/>
      <c r="V65" s="59"/>
      <c r="W65" s="55"/>
      <c r="X65" s="55"/>
      <c r="Y65" s="55"/>
      <c r="Z65" s="55"/>
      <c r="AA65" s="55"/>
      <c r="AB65" s="55"/>
      <c r="AC65" s="75"/>
      <c r="AD65" s="75"/>
      <c r="AE65" s="75"/>
      <c r="AF65" s="75"/>
      <c r="AG65" s="75"/>
      <c r="AH65" s="75"/>
      <c r="AI65" s="75"/>
      <c r="AJ65" s="75"/>
      <c r="AK65" s="75"/>
      <c r="AL65" s="55"/>
      <c r="AM65" s="55"/>
      <c r="AN65" s="55"/>
      <c r="AO65" s="55"/>
      <c r="AP65" s="55"/>
      <c r="AQ65" s="55"/>
      <c r="AR65" s="52"/>
      <c r="AS65" s="53"/>
      <c r="AT65" s="61"/>
      <c r="AU65" s="55"/>
      <c r="AV65" s="55"/>
      <c r="AW65" s="55"/>
      <c r="AX65" s="55"/>
      <c r="AY65" s="55"/>
      <c r="AZ65" s="55"/>
      <c r="BA65" s="55"/>
      <c r="BB65" s="55"/>
      <c r="BC65" s="55"/>
      <c r="BD65" s="52"/>
      <c r="BE65" s="53"/>
    </row>
    <row r="66" spans="1:57" x14ac:dyDescent="0.35">
      <c r="A66" s="87"/>
      <c r="B66" s="147"/>
      <c r="C66" s="132"/>
      <c r="D66" s="126"/>
      <c r="E66" s="126"/>
      <c r="F66" s="126"/>
      <c r="G66" s="126"/>
      <c r="H66" s="126"/>
      <c r="I66" s="126"/>
      <c r="J66" s="59"/>
      <c r="K66" s="55"/>
      <c r="L66" s="55"/>
      <c r="M66" s="55"/>
      <c r="N66" s="55"/>
      <c r="O66" s="55"/>
      <c r="P66" s="55"/>
      <c r="Q66" s="55"/>
      <c r="R66" s="55"/>
      <c r="S66" s="55"/>
      <c r="T66" s="52"/>
      <c r="U66" s="53"/>
      <c r="V66" s="59"/>
      <c r="W66" s="55"/>
      <c r="X66" s="55"/>
      <c r="Y66" s="55"/>
      <c r="Z66" s="55"/>
      <c r="AA66" s="55"/>
      <c r="AB66" s="55"/>
      <c r="AC66" s="75"/>
      <c r="AD66" s="75"/>
      <c r="AE66" s="75"/>
      <c r="AF66" s="75"/>
      <c r="AG66" s="75"/>
      <c r="AH66" s="75"/>
      <c r="AI66" s="75"/>
      <c r="AJ66" s="75"/>
      <c r="AK66" s="75"/>
      <c r="AL66" s="55"/>
      <c r="AM66" s="55"/>
      <c r="AN66" s="55"/>
      <c r="AO66" s="55"/>
      <c r="AP66" s="55"/>
      <c r="AQ66" s="55"/>
      <c r="AR66" s="52"/>
      <c r="AS66" s="53"/>
      <c r="AT66" s="61"/>
      <c r="AU66" s="55"/>
      <c r="AV66" s="55"/>
      <c r="AW66" s="55"/>
      <c r="AX66" s="55"/>
      <c r="AY66" s="55"/>
      <c r="AZ66" s="55"/>
      <c r="BA66" s="55"/>
      <c r="BB66" s="55"/>
      <c r="BC66" s="55"/>
      <c r="BD66" s="52"/>
      <c r="BE66" s="53"/>
    </row>
    <row r="67" spans="1:57" x14ac:dyDescent="0.35">
      <c r="A67" s="95" t="s">
        <v>34</v>
      </c>
      <c r="B67" s="95" t="s">
        <v>36</v>
      </c>
      <c r="C67" s="96"/>
      <c r="D67" s="97"/>
      <c r="E67" s="97"/>
      <c r="F67" s="97"/>
      <c r="G67" s="97"/>
      <c r="H67" s="97" t="s">
        <v>155</v>
      </c>
      <c r="I67" s="97"/>
      <c r="J67" s="54"/>
      <c r="K67" s="52"/>
      <c r="L67" s="55"/>
      <c r="M67" s="52"/>
      <c r="N67" s="52"/>
      <c r="O67" s="52"/>
      <c r="P67" s="52"/>
      <c r="Q67" s="52"/>
      <c r="R67" s="52"/>
      <c r="S67" s="52"/>
      <c r="T67" s="52"/>
      <c r="U67" s="56"/>
      <c r="V67" s="54">
        <f>1/12</f>
        <v>8.3333333333333329E-2</v>
      </c>
      <c r="W67" s="54">
        <f t="shared" ref="W67:AG67" si="5">1/12</f>
        <v>8.3333333333333329E-2</v>
      </c>
      <c r="X67" s="54">
        <f t="shared" si="5"/>
        <v>8.3333333333333329E-2</v>
      </c>
      <c r="Y67" s="54">
        <f t="shared" si="5"/>
        <v>8.3333333333333329E-2</v>
      </c>
      <c r="Z67" s="54">
        <f t="shared" si="5"/>
        <v>8.3333333333333329E-2</v>
      </c>
      <c r="AA67" s="54">
        <f t="shared" si="5"/>
        <v>8.3333333333333329E-2</v>
      </c>
      <c r="AB67" s="54">
        <f t="shared" si="5"/>
        <v>8.3333333333333329E-2</v>
      </c>
      <c r="AC67" s="54">
        <f t="shared" si="5"/>
        <v>8.3333333333333329E-2</v>
      </c>
      <c r="AD67" s="54">
        <f t="shared" si="5"/>
        <v>8.3333333333333329E-2</v>
      </c>
      <c r="AE67" s="54">
        <f t="shared" si="5"/>
        <v>8.3333333333333329E-2</v>
      </c>
      <c r="AF67" s="54">
        <f t="shared" si="5"/>
        <v>8.3333333333333329E-2</v>
      </c>
      <c r="AG67" s="54">
        <f t="shared" si="5"/>
        <v>8.3333333333333329E-2</v>
      </c>
      <c r="AH67" s="57">
        <v>0.1</v>
      </c>
      <c r="AI67" s="52">
        <v>0.1</v>
      </c>
      <c r="AJ67" s="55">
        <v>0.1</v>
      </c>
      <c r="AK67" s="52">
        <v>0.1</v>
      </c>
      <c r="AL67" s="52"/>
      <c r="AM67" s="52"/>
      <c r="AN67" s="52"/>
      <c r="AO67" s="52"/>
      <c r="AP67" s="52"/>
      <c r="AQ67" s="52"/>
      <c r="AR67" s="52"/>
      <c r="AS67" s="53"/>
      <c r="AT67" s="57"/>
      <c r="AU67" s="52"/>
      <c r="AV67" s="55"/>
      <c r="AW67" s="52"/>
      <c r="AX67" s="52"/>
      <c r="AY67" s="52"/>
      <c r="AZ67" s="52"/>
      <c r="BA67" s="52"/>
      <c r="BB67" s="52"/>
      <c r="BC67" s="52"/>
      <c r="BD67" s="52"/>
      <c r="BE67" s="53"/>
    </row>
    <row r="68" spans="1:57" x14ac:dyDescent="0.35">
      <c r="A68" s="95" t="s">
        <v>39</v>
      </c>
      <c r="B68" s="95" t="s">
        <v>40</v>
      </c>
      <c r="C68" s="64"/>
      <c r="D68" s="65"/>
      <c r="E68" s="65"/>
      <c r="F68" s="65"/>
      <c r="G68" s="65"/>
      <c r="H68" s="65" t="s">
        <v>155</v>
      </c>
      <c r="I68" s="65"/>
      <c r="J68" s="54"/>
      <c r="K68" s="52"/>
      <c r="L68" s="55"/>
      <c r="M68" s="52">
        <f>3/9</f>
        <v>0.33333333333333331</v>
      </c>
      <c r="N68" s="52">
        <f t="shared" ref="N68:U68" si="6">3/9</f>
        <v>0.33333333333333331</v>
      </c>
      <c r="O68" s="52">
        <f t="shared" si="6"/>
        <v>0.33333333333333331</v>
      </c>
      <c r="P68" s="52">
        <f t="shared" si="6"/>
        <v>0.33333333333333331</v>
      </c>
      <c r="Q68" s="52">
        <f t="shared" si="6"/>
        <v>0.33333333333333331</v>
      </c>
      <c r="R68" s="52">
        <f t="shared" si="6"/>
        <v>0.33333333333333331</v>
      </c>
      <c r="S68" s="52">
        <f t="shared" si="6"/>
        <v>0.33333333333333331</v>
      </c>
      <c r="T68" s="52">
        <f t="shared" si="6"/>
        <v>0.33333333333333331</v>
      </c>
      <c r="U68" s="52">
        <f t="shared" si="6"/>
        <v>0.33333333333333331</v>
      </c>
      <c r="V68" s="54">
        <f>2/12</f>
        <v>0.16666666666666666</v>
      </c>
      <c r="W68" s="54">
        <f t="shared" ref="W68:AG68" si="7">2/12</f>
        <v>0.16666666666666666</v>
      </c>
      <c r="X68" s="54">
        <f t="shared" si="7"/>
        <v>0.16666666666666666</v>
      </c>
      <c r="Y68" s="54">
        <f t="shared" si="7"/>
        <v>0.16666666666666666</v>
      </c>
      <c r="Z68" s="54">
        <f t="shared" si="7"/>
        <v>0.16666666666666666</v>
      </c>
      <c r="AA68" s="54">
        <f t="shared" si="7"/>
        <v>0.16666666666666666</v>
      </c>
      <c r="AB68" s="54">
        <f t="shared" si="7"/>
        <v>0.16666666666666666</v>
      </c>
      <c r="AC68" s="54">
        <f t="shared" si="7"/>
        <v>0.16666666666666666</v>
      </c>
      <c r="AD68" s="54">
        <f t="shared" si="7"/>
        <v>0.16666666666666666</v>
      </c>
      <c r="AE68" s="54">
        <f t="shared" si="7"/>
        <v>0.16666666666666666</v>
      </c>
      <c r="AF68" s="54">
        <f t="shared" si="7"/>
        <v>0.16666666666666666</v>
      </c>
      <c r="AG68" s="54">
        <f t="shared" si="7"/>
        <v>0.16666666666666666</v>
      </c>
      <c r="AH68" s="57">
        <v>0.2</v>
      </c>
      <c r="AI68" s="57">
        <v>0.2</v>
      </c>
      <c r="AJ68" s="57">
        <v>0.2</v>
      </c>
      <c r="AK68" s="57">
        <v>0.2</v>
      </c>
      <c r="AL68" s="52"/>
      <c r="AM68" s="52"/>
      <c r="AN68" s="52"/>
      <c r="AO68" s="52"/>
      <c r="AP68" s="52"/>
      <c r="AQ68" s="52"/>
      <c r="AR68" s="52"/>
      <c r="AS68" s="53"/>
      <c r="AT68" s="57"/>
      <c r="AU68" s="52"/>
      <c r="AV68" s="55"/>
      <c r="AW68" s="52"/>
      <c r="AX68" s="52"/>
      <c r="AY68" s="52"/>
      <c r="AZ68" s="52"/>
      <c r="BA68" s="52"/>
      <c r="BB68" s="52"/>
      <c r="BC68" s="52"/>
      <c r="BD68" s="52"/>
      <c r="BE68" s="53"/>
    </row>
    <row r="69" spans="1:57" x14ac:dyDescent="0.35">
      <c r="A69" s="95" t="s">
        <v>43</v>
      </c>
      <c r="B69" s="95" t="s">
        <v>44</v>
      </c>
      <c r="C69" s="96"/>
      <c r="D69" s="97"/>
      <c r="E69" s="97"/>
      <c r="F69" s="97"/>
      <c r="G69" s="97"/>
      <c r="H69" s="97" t="s">
        <v>155</v>
      </c>
      <c r="I69" s="97"/>
      <c r="J69" s="54"/>
      <c r="K69" s="52"/>
      <c r="L69" s="55"/>
      <c r="M69" s="52">
        <f t="shared" ref="M69:M71" si="8">4/9</f>
        <v>0.44444444444444442</v>
      </c>
      <c r="N69" s="52">
        <f t="shared" ref="N69:U71" si="9">4/9</f>
        <v>0.44444444444444442</v>
      </c>
      <c r="O69" s="52">
        <f t="shared" si="9"/>
        <v>0.44444444444444442</v>
      </c>
      <c r="P69" s="52">
        <f t="shared" si="9"/>
        <v>0.44444444444444442</v>
      </c>
      <c r="Q69" s="52">
        <f t="shared" si="9"/>
        <v>0.44444444444444442</v>
      </c>
      <c r="R69" s="52">
        <f t="shared" si="9"/>
        <v>0.44444444444444442</v>
      </c>
      <c r="S69" s="52">
        <f t="shared" si="9"/>
        <v>0.44444444444444442</v>
      </c>
      <c r="T69" s="52">
        <f t="shared" si="9"/>
        <v>0.44444444444444442</v>
      </c>
      <c r="U69" s="52">
        <f t="shared" si="9"/>
        <v>0.44444444444444442</v>
      </c>
      <c r="V69" s="54">
        <f t="shared" ref="V69:V71" si="10">3/12</f>
        <v>0.25</v>
      </c>
      <c r="W69" s="54">
        <f t="shared" ref="W69:AG71" si="11">3/12</f>
        <v>0.25</v>
      </c>
      <c r="X69" s="54">
        <f t="shared" si="11"/>
        <v>0.25</v>
      </c>
      <c r="Y69" s="54">
        <f t="shared" si="11"/>
        <v>0.25</v>
      </c>
      <c r="Z69" s="54">
        <f t="shared" si="11"/>
        <v>0.25</v>
      </c>
      <c r="AA69" s="54">
        <f t="shared" si="11"/>
        <v>0.25</v>
      </c>
      <c r="AB69" s="54">
        <f t="shared" si="11"/>
        <v>0.25</v>
      </c>
      <c r="AC69" s="54">
        <f t="shared" si="11"/>
        <v>0.25</v>
      </c>
      <c r="AD69" s="54">
        <f t="shared" si="11"/>
        <v>0.25</v>
      </c>
      <c r="AE69" s="54">
        <f t="shared" si="11"/>
        <v>0.25</v>
      </c>
      <c r="AF69" s="54">
        <f t="shared" si="11"/>
        <v>0.25</v>
      </c>
      <c r="AG69" s="54">
        <f t="shared" si="11"/>
        <v>0.25</v>
      </c>
      <c r="AH69" s="57">
        <v>0.3</v>
      </c>
      <c r="AI69" s="52">
        <v>0.3</v>
      </c>
      <c r="AJ69" s="55">
        <v>0.3</v>
      </c>
      <c r="AK69" s="52">
        <v>0.3</v>
      </c>
      <c r="AL69" s="52"/>
      <c r="AM69" s="52"/>
      <c r="AN69" s="52"/>
      <c r="AO69" s="52"/>
      <c r="AP69" s="52"/>
      <c r="AQ69" s="52"/>
      <c r="AR69" s="52"/>
      <c r="AS69" s="53"/>
      <c r="AT69" s="57"/>
      <c r="AU69" s="52"/>
      <c r="AV69" s="55"/>
      <c r="AW69" s="52"/>
      <c r="AX69" s="52"/>
      <c r="AY69" s="52"/>
      <c r="AZ69" s="52"/>
      <c r="BA69" s="52"/>
      <c r="BB69" s="52"/>
      <c r="BC69" s="52"/>
      <c r="BD69" s="52"/>
      <c r="BE69" s="53"/>
    </row>
    <row r="70" spans="1:57" x14ac:dyDescent="0.35">
      <c r="A70" s="95" t="s">
        <v>46</v>
      </c>
      <c r="B70" s="95" t="s">
        <v>47</v>
      </c>
      <c r="C70" s="96"/>
      <c r="D70" s="97"/>
      <c r="E70" s="97"/>
      <c r="F70" s="97"/>
      <c r="G70" s="97"/>
      <c r="H70" s="97" t="s">
        <v>155</v>
      </c>
      <c r="I70" s="97"/>
      <c r="J70" s="54"/>
      <c r="K70" s="52"/>
      <c r="L70" s="55"/>
      <c r="M70" s="52">
        <f t="shared" si="8"/>
        <v>0.44444444444444442</v>
      </c>
      <c r="N70" s="52">
        <f t="shared" si="9"/>
        <v>0.44444444444444442</v>
      </c>
      <c r="O70" s="52">
        <f t="shared" si="9"/>
        <v>0.44444444444444442</v>
      </c>
      <c r="P70" s="52">
        <f t="shared" si="9"/>
        <v>0.44444444444444442</v>
      </c>
      <c r="Q70" s="52">
        <f t="shared" si="9"/>
        <v>0.44444444444444442</v>
      </c>
      <c r="R70" s="52">
        <f t="shared" si="9"/>
        <v>0.44444444444444442</v>
      </c>
      <c r="S70" s="52">
        <f t="shared" si="9"/>
        <v>0.44444444444444442</v>
      </c>
      <c r="T70" s="52">
        <f t="shared" si="9"/>
        <v>0.44444444444444442</v>
      </c>
      <c r="U70" s="52">
        <f t="shared" si="9"/>
        <v>0.44444444444444442</v>
      </c>
      <c r="V70" s="54">
        <f t="shared" si="10"/>
        <v>0.25</v>
      </c>
      <c r="W70" s="54">
        <f t="shared" si="11"/>
        <v>0.25</v>
      </c>
      <c r="X70" s="54">
        <f t="shared" si="11"/>
        <v>0.25</v>
      </c>
      <c r="Y70" s="54">
        <f t="shared" si="11"/>
        <v>0.25</v>
      </c>
      <c r="Z70" s="54">
        <f t="shared" si="11"/>
        <v>0.25</v>
      </c>
      <c r="AA70" s="54">
        <f t="shared" si="11"/>
        <v>0.25</v>
      </c>
      <c r="AB70" s="54">
        <f t="shared" si="11"/>
        <v>0.25</v>
      </c>
      <c r="AC70" s="54">
        <f t="shared" si="11"/>
        <v>0.25</v>
      </c>
      <c r="AD70" s="54">
        <f t="shared" si="11"/>
        <v>0.25</v>
      </c>
      <c r="AE70" s="54">
        <f t="shared" si="11"/>
        <v>0.25</v>
      </c>
      <c r="AF70" s="54">
        <f t="shared" si="11"/>
        <v>0.25</v>
      </c>
      <c r="AG70" s="54">
        <f t="shared" si="11"/>
        <v>0.25</v>
      </c>
      <c r="AH70" s="57">
        <v>0.3</v>
      </c>
      <c r="AI70" s="52">
        <v>0.3</v>
      </c>
      <c r="AJ70" s="55">
        <v>0.3</v>
      </c>
      <c r="AK70" s="52">
        <v>0.3</v>
      </c>
      <c r="AL70" s="52"/>
      <c r="AM70" s="52"/>
      <c r="AN70" s="52"/>
      <c r="AO70" s="52"/>
      <c r="AP70" s="52"/>
      <c r="AQ70" s="52"/>
      <c r="AR70" s="52"/>
      <c r="AS70" s="53"/>
      <c r="AT70" s="57"/>
      <c r="AU70" s="52"/>
      <c r="AV70" s="55"/>
      <c r="AW70" s="52"/>
      <c r="AX70" s="52"/>
      <c r="AY70" s="52"/>
      <c r="AZ70" s="52"/>
      <c r="BA70" s="52"/>
      <c r="BB70" s="52"/>
      <c r="BC70" s="52"/>
      <c r="BD70" s="52"/>
      <c r="BE70" s="53"/>
    </row>
    <row r="71" spans="1:57" x14ac:dyDescent="0.35">
      <c r="A71" s="95" t="s">
        <v>48</v>
      </c>
      <c r="B71" s="95" t="s">
        <v>49</v>
      </c>
      <c r="C71" s="64"/>
      <c r="D71" s="65"/>
      <c r="E71" s="65"/>
      <c r="F71" s="65"/>
      <c r="G71" s="65"/>
      <c r="H71" s="65" t="s">
        <v>155</v>
      </c>
      <c r="I71" s="65"/>
      <c r="J71" s="54"/>
      <c r="K71" s="52"/>
      <c r="L71" s="55"/>
      <c r="M71" s="52">
        <f t="shared" si="8"/>
        <v>0.44444444444444442</v>
      </c>
      <c r="N71" s="52">
        <f t="shared" si="9"/>
        <v>0.44444444444444442</v>
      </c>
      <c r="O71" s="52">
        <f t="shared" si="9"/>
        <v>0.44444444444444442</v>
      </c>
      <c r="P71" s="52">
        <f t="shared" si="9"/>
        <v>0.44444444444444442</v>
      </c>
      <c r="Q71" s="52">
        <f t="shared" si="9"/>
        <v>0.44444444444444442</v>
      </c>
      <c r="R71" s="52">
        <f t="shared" si="9"/>
        <v>0.44444444444444442</v>
      </c>
      <c r="S71" s="52">
        <f t="shared" si="9"/>
        <v>0.44444444444444442</v>
      </c>
      <c r="T71" s="52">
        <f t="shared" si="9"/>
        <v>0.44444444444444442</v>
      </c>
      <c r="U71" s="52">
        <f t="shared" si="9"/>
        <v>0.44444444444444442</v>
      </c>
      <c r="V71" s="54">
        <f t="shared" si="10"/>
        <v>0.25</v>
      </c>
      <c r="W71" s="54">
        <f t="shared" si="11"/>
        <v>0.25</v>
      </c>
      <c r="X71" s="54">
        <f t="shared" si="11"/>
        <v>0.25</v>
      </c>
      <c r="Y71" s="54">
        <f t="shared" si="11"/>
        <v>0.25</v>
      </c>
      <c r="Z71" s="54">
        <f t="shared" si="11"/>
        <v>0.25</v>
      </c>
      <c r="AA71" s="54">
        <f t="shared" si="11"/>
        <v>0.25</v>
      </c>
      <c r="AB71" s="54">
        <f t="shared" si="11"/>
        <v>0.25</v>
      </c>
      <c r="AC71" s="54">
        <f t="shared" si="11"/>
        <v>0.25</v>
      </c>
      <c r="AD71" s="54">
        <f t="shared" si="11"/>
        <v>0.25</v>
      </c>
      <c r="AE71" s="54">
        <f t="shared" si="11"/>
        <v>0.25</v>
      </c>
      <c r="AF71" s="54">
        <f t="shared" si="11"/>
        <v>0.25</v>
      </c>
      <c r="AG71" s="54">
        <f t="shared" si="11"/>
        <v>0.25</v>
      </c>
      <c r="AH71" s="57">
        <v>0.3</v>
      </c>
      <c r="AI71" s="52">
        <v>0.3</v>
      </c>
      <c r="AJ71" s="55">
        <v>0.3</v>
      </c>
      <c r="AK71" s="52">
        <v>0.3</v>
      </c>
      <c r="AL71" s="52"/>
      <c r="AM71" s="52"/>
      <c r="AN71" s="52"/>
      <c r="AO71" s="52"/>
      <c r="AP71" s="52"/>
      <c r="AQ71" s="52"/>
      <c r="AR71" s="52"/>
      <c r="AS71" s="53"/>
      <c r="AT71" s="57"/>
      <c r="AU71" s="52"/>
      <c r="AV71" s="55"/>
      <c r="AW71" s="52"/>
      <c r="AX71" s="52"/>
      <c r="AY71" s="52"/>
      <c r="AZ71" s="52"/>
      <c r="BA71" s="52"/>
      <c r="BB71" s="52"/>
      <c r="BC71" s="52"/>
      <c r="BD71" s="52"/>
      <c r="BE71" s="53"/>
    </row>
    <row r="72" spans="1:57" x14ac:dyDescent="0.35">
      <c r="A72" s="95" t="s">
        <v>50</v>
      </c>
      <c r="B72" s="95" t="s">
        <v>51</v>
      </c>
      <c r="C72" s="96"/>
      <c r="D72" s="97"/>
      <c r="E72" s="97"/>
      <c r="F72" s="97"/>
      <c r="G72" s="97"/>
      <c r="H72" s="97" t="s">
        <v>155</v>
      </c>
      <c r="I72" s="97"/>
      <c r="J72" s="54"/>
      <c r="K72" s="52"/>
      <c r="L72" s="55"/>
      <c r="M72" s="52"/>
      <c r="N72" s="52"/>
      <c r="O72" s="52"/>
      <c r="P72" s="52"/>
      <c r="Q72" s="52"/>
      <c r="R72" s="52"/>
      <c r="S72" s="52"/>
      <c r="T72" s="52"/>
      <c r="U72" s="56"/>
      <c r="V72" s="54">
        <f t="shared" ref="V72:AG73" si="12">1/12</f>
        <v>8.3333333333333329E-2</v>
      </c>
      <c r="W72" s="54">
        <f t="shared" si="12"/>
        <v>8.3333333333333329E-2</v>
      </c>
      <c r="X72" s="54">
        <f t="shared" si="12"/>
        <v>8.3333333333333329E-2</v>
      </c>
      <c r="Y72" s="54">
        <f t="shared" si="12"/>
        <v>8.3333333333333329E-2</v>
      </c>
      <c r="Z72" s="54">
        <f t="shared" si="12"/>
        <v>8.3333333333333329E-2</v>
      </c>
      <c r="AA72" s="54">
        <f t="shared" si="12"/>
        <v>8.3333333333333329E-2</v>
      </c>
      <c r="AB72" s="54">
        <f t="shared" si="12"/>
        <v>8.3333333333333329E-2</v>
      </c>
      <c r="AC72" s="54">
        <f t="shared" si="12"/>
        <v>8.3333333333333329E-2</v>
      </c>
      <c r="AD72" s="54">
        <f t="shared" si="12"/>
        <v>8.3333333333333329E-2</v>
      </c>
      <c r="AE72" s="54">
        <f t="shared" si="12"/>
        <v>8.3333333333333329E-2</v>
      </c>
      <c r="AF72" s="54">
        <f t="shared" si="12"/>
        <v>8.3333333333333329E-2</v>
      </c>
      <c r="AG72" s="54">
        <f t="shared" si="12"/>
        <v>8.3333333333333329E-2</v>
      </c>
      <c r="AH72" s="57">
        <v>0.1</v>
      </c>
      <c r="AI72" s="52">
        <v>0.1</v>
      </c>
      <c r="AJ72" s="55">
        <v>0.1</v>
      </c>
      <c r="AK72" s="52">
        <v>0.1</v>
      </c>
      <c r="AL72" s="52"/>
      <c r="AM72" s="52"/>
      <c r="AN72" s="52"/>
      <c r="AO72" s="52"/>
      <c r="AP72" s="52"/>
      <c r="AQ72" s="52"/>
      <c r="AR72" s="52"/>
      <c r="AS72" s="53"/>
      <c r="AT72" s="57"/>
      <c r="AU72" s="52"/>
      <c r="AV72" s="55"/>
      <c r="AW72" s="52"/>
      <c r="AX72" s="52"/>
      <c r="AY72" s="52"/>
      <c r="AZ72" s="52"/>
      <c r="BA72" s="52"/>
      <c r="BB72" s="52"/>
      <c r="BC72" s="52"/>
      <c r="BD72" s="52"/>
      <c r="BE72" s="53"/>
    </row>
    <row r="73" spans="1:57" x14ac:dyDescent="0.35">
      <c r="A73" s="95" t="s">
        <v>52</v>
      </c>
      <c r="B73" s="95" t="s">
        <v>53</v>
      </c>
      <c r="C73" s="64"/>
      <c r="D73" s="65"/>
      <c r="E73" s="65"/>
      <c r="F73" s="65"/>
      <c r="G73" s="65"/>
      <c r="H73" s="65" t="s">
        <v>155</v>
      </c>
      <c r="I73" s="65"/>
      <c r="J73" s="54"/>
      <c r="K73" s="52"/>
      <c r="L73" s="55"/>
      <c r="M73" s="52"/>
      <c r="N73" s="52"/>
      <c r="O73" s="52"/>
      <c r="P73" s="52"/>
      <c r="Q73" s="52"/>
      <c r="R73" s="52"/>
      <c r="S73" s="52"/>
      <c r="T73" s="52"/>
      <c r="U73" s="56"/>
      <c r="V73" s="54">
        <f t="shared" si="12"/>
        <v>8.3333333333333329E-2</v>
      </c>
      <c r="W73" s="54">
        <f t="shared" si="12"/>
        <v>8.3333333333333329E-2</v>
      </c>
      <c r="X73" s="54">
        <f t="shared" si="12"/>
        <v>8.3333333333333329E-2</v>
      </c>
      <c r="Y73" s="54">
        <f t="shared" si="12"/>
        <v>8.3333333333333329E-2</v>
      </c>
      <c r="Z73" s="54">
        <f t="shared" si="12"/>
        <v>8.3333333333333329E-2</v>
      </c>
      <c r="AA73" s="54">
        <f t="shared" si="12"/>
        <v>8.3333333333333329E-2</v>
      </c>
      <c r="AB73" s="54">
        <f t="shared" si="12"/>
        <v>8.3333333333333329E-2</v>
      </c>
      <c r="AC73" s="54">
        <f t="shared" si="12"/>
        <v>8.3333333333333329E-2</v>
      </c>
      <c r="AD73" s="54">
        <f t="shared" si="12"/>
        <v>8.3333333333333329E-2</v>
      </c>
      <c r="AE73" s="54">
        <f t="shared" si="12"/>
        <v>8.3333333333333329E-2</v>
      </c>
      <c r="AF73" s="54">
        <f t="shared" si="12"/>
        <v>8.3333333333333329E-2</v>
      </c>
      <c r="AG73" s="54">
        <f t="shared" si="12"/>
        <v>8.3333333333333329E-2</v>
      </c>
      <c r="AH73" s="57">
        <v>0.1</v>
      </c>
      <c r="AI73" s="52">
        <v>0.1</v>
      </c>
      <c r="AJ73" s="55">
        <v>0.1</v>
      </c>
      <c r="AK73" s="52">
        <v>0.1</v>
      </c>
      <c r="AL73" s="52"/>
      <c r="AM73" s="52"/>
      <c r="AN73" s="52"/>
      <c r="AO73" s="52"/>
      <c r="AP73" s="52"/>
      <c r="AQ73" s="52"/>
      <c r="AR73" s="52"/>
      <c r="AS73" s="53"/>
      <c r="AT73" s="57"/>
      <c r="AU73" s="52"/>
      <c r="AV73" s="55"/>
      <c r="AW73" s="52"/>
      <c r="AX73" s="52"/>
      <c r="AY73" s="52"/>
      <c r="AZ73" s="52"/>
      <c r="BA73" s="52"/>
      <c r="BB73" s="52"/>
      <c r="BC73" s="52"/>
      <c r="BD73" s="52"/>
      <c r="BE73" s="53"/>
    </row>
    <row r="74" spans="1:57" x14ac:dyDescent="0.35">
      <c r="A74" s="95" t="s">
        <v>54</v>
      </c>
      <c r="B74" s="95" t="s">
        <v>55</v>
      </c>
      <c r="C74" s="96"/>
      <c r="D74" s="97"/>
      <c r="E74" s="97"/>
      <c r="F74" s="97"/>
      <c r="G74" s="97"/>
      <c r="H74" s="97" t="s">
        <v>155</v>
      </c>
      <c r="I74" s="97"/>
      <c r="J74" s="54"/>
      <c r="K74" s="52"/>
      <c r="L74" s="55"/>
      <c r="M74" s="52">
        <f>3/9</f>
        <v>0.33333333333333331</v>
      </c>
      <c r="N74" s="52">
        <f t="shared" ref="N74:U74" si="13">3/9</f>
        <v>0.33333333333333331</v>
      </c>
      <c r="O74" s="52">
        <f t="shared" si="13"/>
        <v>0.33333333333333331</v>
      </c>
      <c r="P74" s="52">
        <f t="shared" si="13"/>
        <v>0.33333333333333331</v>
      </c>
      <c r="Q74" s="52">
        <f t="shared" si="13"/>
        <v>0.33333333333333331</v>
      </c>
      <c r="R74" s="52">
        <f t="shared" si="13"/>
        <v>0.33333333333333331</v>
      </c>
      <c r="S74" s="52">
        <f t="shared" si="13"/>
        <v>0.33333333333333331</v>
      </c>
      <c r="T74" s="52">
        <f t="shared" si="13"/>
        <v>0.33333333333333331</v>
      </c>
      <c r="U74" s="52">
        <f t="shared" si="13"/>
        <v>0.33333333333333331</v>
      </c>
      <c r="V74" s="54">
        <f>2/12</f>
        <v>0.16666666666666666</v>
      </c>
      <c r="W74" s="54">
        <f t="shared" ref="W74:AG74" si="14">2/12</f>
        <v>0.16666666666666666</v>
      </c>
      <c r="X74" s="54">
        <f t="shared" si="14"/>
        <v>0.16666666666666666</v>
      </c>
      <c r="Y74" s="54">
        <f t="shared" si="14"/>
        <v>0.16666666666666666</v>
      </c>
      <c r="Z74" s="54">
        <f t="shared" si="14"/>
        <v>0.16666666666666666</v>
      </c>
      <c r="AA74" s="54">
        <f t="shared" si="14"/>
        <v>0.16666666666666666</v>
      </c>
      <c r="AB74" s="54">
        <f t="shared" si="14"/>
        <v>0.16666666666666666</v>
      </c>
      <c r="AC74" s="54">
        <f t="shared" si="14"/>
        <v>0.16666666666666666</v>
      </c>
      <c r="AD74" s="54">
        <f t="shared" si="14"/>
        <v>0.16666666666666666</v>
      </c>
      <c r="AE74" s="54">
        <f t="shared" si="14"/>
        <v>0.16666666666666666</v>
      </c>
      <c r="AF74" s="54">
        <f t="shared" si="14"/>
        <v>0.16666666666666666</v>
      </c>
      <c r="AG74" s="54">
        <f t="shared" si="14"/>
        <v>0.16666666666666666</v>
      </c>
      <c r="AH74" s="57">
        <v>0.2</v>
      </c>
      <c r="AI74" s="52">
        <v>0.2</v>
      </c>
      <c r="AJ74" s="55">
        <v>0.2</v>
      </c>
      <c r="AK74" s="52">
        <v>0.2</v>
      </c>
      <c r="AL74" s="52"/>
      <c r="AM74" s="52"/>
      <c r="AN74" s="52"/>
      <c r="AO74" s="52"/>
      <c r="AP74" s="52"/>
      <c r="AQ74" s="52"/>
      <c r="AR74" s="52"/>
      <c r="AS74" s="53"/>
      <c r="AT74" s="57"/>
      <c r="AU74" s="52"/>
      <c r="AV74" s="55"/>
      <c r="AW74" s="52"/>
      <c r="AX74" s="52"/>
      <c r="AY74" s="52"/>
      <c r="AZ74" s="52"/>
      <c r="BA74" s="52"/>
      <c r="BB74" s="52"/>
      <c r="BC74" s="52"/>
      <c r="BD74" s="52"/>
      <c r="BE74" s="53"/>
    </row>
    <row r="75" spans="1:57" x14ac:dyDescent="0.35">
      <c r="A75" s="95" t="s">
        <v>56</v>
      </c>
      <c r="B75" s="95" t="s">
        <v>57</v>
      </c>
      <c r="C75" s="64"/>
      <c r="D75" s="65"/>
      <c r="E75" s="65"/>
      <c r="F75" s="65"/>
      <c r="G75" s="65"/>
      <c r="H75" s="65" t="s">
        <v>155</v>
      </c>
      <c r="I75" s="65"/>
      <c r="J75" s="54"/>
      <c r="K75" s="52"/>
      <c r="L75" s="55"/>
      <c r="M75" s="52">
        <f>7/9</f>
        <v>0.77777777777777779</v>
      </c>
      <c r="N75" s="52">
        <f t="shared" ref="N75:U76" si="15">7/9</f>
        <v>0.77777777777777779</v>
      </c>
      <c r="O75" s="52">
        <f t="shared" si="15"/>
        <v>0.77777777777777779</v>
      </c>
      <c r="P75" s="52">
        <f t="shared" si="15"/>
        <v>0.77777777777777779</v>
      </c>
      <c r="Q75" s="52">
        <f t="shared" si="15"/>
        <v>0.77777777777777779</v>
      </c>
      <c r="R75" s="52">
        <f t="shared" si="15"/>
        <v>0.77777777777777779</v>
      </c>
      <c r="S75" s="52">
        <f t="shared" si="15"/>
        <v>0.77777777777777779</v>
      </c>
      <c r="T75" s="52">
        <f t="shared" si="15"/>
        <v>0.77777777777777779</v>
      </c>
      <c r="U75" s="52">
        <f t="shared" si="15"/>
        <v>0.77777777777777779</v>
      </c>
      <c r="V75" s="54">
        <f>7/12</f>
        <v>0.58333333333333337</v>
      </c>
      <c r="W75" s="54">
        <f t="shared" ref="W75:AG76" si="16">7/12</f>
        <v>0.58333333333333337</v>
      </c>
      <c r="X75" s="54">
        <f t="shared" si="16"/>
        <v>0.58333333333333337</v>
      </c>
      <c r="Y75" s="54">
        <f t="shared" si="16"/>
        <v>0.58333333333333337</v>
      </c>
      <c r="Z75" s="54">
        <f t="shared" si="16"/>
        <v>0.58333333333333337</v>
      </c>
      <c r="AA75" s="54">
        <f t="shared" si="16"/>
        <v>0.58333333333333337</v>
      </c>
      <c r="AB75" s="54">
        <f t="shared" si="16"/>
        <v>0.58333333333333337</v>
      </c>
      <c r="AC75" s="54">
        <f t="shared" si="16"/>
        <v>0.58333333333333337</v>
      </c>
      <c r="AD75" s="54">
        <f t="shared" si="16"/>
        <v>0.58333333333333337</v>
      </c>
      <c r="AE75" s="54">
        <f t="shared" si="16"/>
        <v>0.58333333333333337</v>
      </c>
      <c r="AF75" s="54">
        <f t="shared" si="16"/>
        <v>0.58333333333333337</v>
      </c>
      <c r="AG75" s="54">
        <f t="shared" si="16"/>
        <v>0.58333333333333337</v>
      </c>
      <c r="AH75" s="57">
        <v>0.6</v>
      </c>
      <c r="AI75" s="52">
        <v>0.6</v>
      </c>
      <c r="AJ75" s="55">
        <v>0.6</v>
      </c>
      <c r="AK75" s="52">
        <v>0.6</v>
      </c>
      <c r="AL75" s="52"/>
      <c r="AM75" s="52"/>
      <c r="AN75" s="52"/>
      <c r="AO75" s="52"/>
      <c r="AP75" s="52"/>
      <c r="AQ75" s="52"/>
      <c r="AR75" s="52"/>
      <c r="AS75" s="53"/>
      <c r="AT75" s="57"/>
      <c r="AU75" s="52"/>
      <c r="AV75" s="55"/>
      <c r="AW75" s="52"/>
      <c r="AX75" s="52"/>
      <c r="AY75" s="52"/>
      <c r="AZ75" s="52"/>
      <c r="BA75" s="52"/>
      <c r="BB75" s="52"/>
      <c r="BC75" s="52"/>
      <c r="BD75" s="52"/>
      <c r="BE75" s="53"/>
    </row>
    <row r="76" spans="1:57" x14ac:dyDescent="0.35">
      <c r="A76" s="95" t="s">
        <v>58</v>
      </c>
      <c r="B76" s="95" t="s">
        <v>59</v>
      </c>
      <c r="C76" s="96"/>
      <c r="D76" s="97"/>
      <c r="E76" s="97"/>
      <c r="F76" s="97"/>
      <c r="G76" s="97"/>
      <c r="H76" s="97" t="s">
        <v>155</v>
      </c>
      <c r="I76" s="97"/>
      <c r="J76" s="54"/>
      <c r="K76" s="52"/>
      <c r="L76" s="55"/>
      <c r="M76" s="52">
        <f>7/9</f>
        <v>0.77777777777777779</v>
      </c>
      <c r="N76" s="52">
        <f t="shared" si="15"/>
        <v>0.77777777777777779</v>
      </c>
      <c r="O76" s="52">
        <f t="shared" si="15"/>
        <v>0.77777777777777779</v>
      </c>
      <c r="P76" s="52">
        <f t="shared" si="15"/>
        <v>0.77777777777777779</v>
      </c>
      <c r="Q76" s="52">
        <f t="shared" si="15"/>
        <v>0.77777777777777779</v>
      </c>
      <c r="R76" s="52">
        <f t="shared" si="15"/>
        <v>0.77777777777777779</v>
      </c>
      <c r="S76" s="52">
        <f t="shared" si="15"/>
        <v>0.77777777777777779</v>
      </c>
      <c r="T76" s="52">
        <f t="shared" si="15"/>
        <v>0.77777777777777779</v>
      </c>
      <c r="U76" s="52">
        <f t="shared" si="15"/>
        <v>0.77777777777777779</v>
      </c>
      <c r="V76" s="54">
        <f>7/12</f>
        <v>0.58333333333333337</v>
      </c>
      <c r="W76" s="54">
        <f t="shared" si="16"/>
        <v>0.58333333333333337</v>
      </c>
      <c r="X76" s="54">
        <f t="shared" si="16"/>
        <v>0.58333333333333337</v>
      </c>
      <c r="Y76" s="54">
        <f t="shared" si="16"/>
        <v>0.58333333333333337</v>
      </c>
      <c r="Z76" s="54">
        <f t="shared" si="16"/>
        <v>0.58333333333333337</v>
      </c>
      <c r="AA76" s="54">
        <f t="shared" si="16"/>
        <v>0.58333333333333337</v>
      </c>
      <c r="AB76" s="54">
        <f t="shared" si="16"/>
        <v>0.58333333333333337</v>
      </c>
      <c r="AC76" s="54">
        <f t="shared" si="16"/>
        <v>0.58333333333333337</v>
      </c>
      <c r="AD76" s="54">
        <f t="shared" si="16"/>
        <v>0.58333333333333337</v>
      </c>
      <c r="AE76" s="54">
        <f t="shared" si="16"/>
        <v>0.58333333333333337</v>
      </c>
      <c r="AF76" s="54">
        <f t="shared" si="16"/>
        <v>0.58333333333333337</v>
      </c>
      <c r="AG76" s="54">
        <f t="shared" si="16"/>
        <v>0.58333333333333337</v>
      </c>
      <c r="AH76" s="57">
        <v>0.6</v>
      </c>
      <c r="AI76" s="52">
        <v>0.6</v>
      </c>
      <c r="AJ76" s="55">
        <v>0.6</v>
      </c>
      <c r="AK76" s="52">
        <v>0.6</v>
      </c>
      <c r="AL76" s="52"/>
      <c r="AM76" s="52"/>
      <c r="AN76" s="52"/>
      <c r="AO76" s="52"/>
      <c r="AP76" s="52"/>
      <c r="AQ76" s="52"/>
      <c r="AR76" s="52"/>
      <c r="AS76" s="53"/>
      <c r="AT76" s="57"/>
      <c r="AU76" s="52"/>
      <c r="AV76" s="55"/>
      <c r="AW76" s="52"/>
      <c r="AX76" s="52"/>
      <c r="AY76" s="52"/>
      <c r="AZ76" s="52"/>
      <c r="BA76" s="52"/>
      <c r="BB76" s="52"/>
      <c r="BC76" s="52"/>
      <c r="BD76" s="52"/>
      <c r="BE76" s="53"/>
    </row>
    <row r="77" spans="1:57" x14ac:dyDescent="0.35">
      <c r="A77" s="95" t="s">
        <v>60</v>
      </c>
      <c r="B77" s="95" t="s">
        <v>61</v>
      </c>
      <c r="C77" s="64"/>
      <c r="D77" s="65"/>
      <c r="E77" s="65"/>
      <c r="F77" s="65"/>
      <c r="G77" s="65"/>
      <c r="H77" s="65" t="s">
        <v>155</v>
      </c>
      <c r="I77" s="65"/>
      <c r="J77" s="54"/>
      <c r="K77" s="52"/>
      <c r="L77" s="55"/>
      <c r="M77" s="52">
        <f>1.5/9</f>
        <v>0.16666666666666666</v>
      </c>
      <c r="N77" s="52">
        <f t="shared" ref="N77:U77" si="17">1.5/9</f>
        <v>0.16666666666666666</v>
      </c>
      <c r="O77" s="52">
        <f t="shared" si="17"/>
        <v>0.16666666666666666</v>
      </c>
      <c r="P77" s="52">
        <f t="shared" si="17"/>
        <v>0.16666666666666666</v>
      </c>
      <c r="Q77" s="52">
        <f t="shared" si="17"/>
        <v>0.16666666666666666</v>
      </c>
      <c r="R77" s="52">
        <f t="shared" si="17"/>
        <v>0.16666666666666666</v>
      </c>
      <c r="S77" s="52">
        <f t="shared" si="17"/>
        <v>0.16666666666666666</v>
      </c>
      <c r="T77" s="52">
        <f t="shared" si="17"/>
        <v>0.16666666666666666</v>
      </c>
      <c r="U77" s="52">
        <f t="shared" si="17"/>
        <v>0.16666666666666666</v>
      </c>
      <c r="V77" s="54">
        <f>1.5/12</f>
        <v>0.125</v>
      </c>
      <c r="W77" s="54">
        <f t="shared" ref="W77:AG77" si="18">1.5/12</f>
        <v>0.125</v>
      </c>
      <c r="X77" s="54">
        <f t="shared" si="18"/>
        <v>0.125</v>
      </c>
      <c r="Y77" s="54">
        <f t="shared" si="18"/>
        <v>0.125</v>
      </c>
      <c r="Z77" s="54">
        <f t="shared" si="18"/>
        <v>0.125</v>
      </c>
      <c r="AA77" s="54">
        <f t="shared" si="18"/>
        <v>0.125</v>
      </c>
      <c r="AB77" s="54">
        <f t="shared" si="18"/>
        <v>0.125</v>
      </c>
      <c r="AC77" s="54">
        <f t="shared" si="18"/>
        <v>0.125</v>
      </c>
      <c r="AD77" s="54">
        <f t="shared" si="18"/>
        <v>0.125</v>
      </c>
      <c r="AE77" s="54">
        <f t="shared" si="18"/>
        <v>0.125</v>
      </c>
      <c r="AF77" s="54">
        <f t="shared" si="18"/>
        <v>0.125</v>
      </c>
      <c r="AG77" s="54">
        <f t="shared" si="18"/>
        <v>0.125</v>
      </c>
      <c r="AH77" s="57">
        <v>0.1</v>
      </c>
      <c r="AI77" s="52">
        <v>0.1</v>
      </c>
      <c r="AJ77" s="55">
        <v>0.1</v>
      </c>
      <c r="AK77" s="52">
        <v>0.1</v>
      </c>
      <c r="AL77" s="52"/>
      <c r="AM77" s="52"/>
      <c r="AN77" s="52"/>
      <c r="AO77" s="52"/>
      <c r="AP77" s="52"/>
      <c r="AQ77" s="52"/>
      <c r="AR77" s="52"/>
      <c r="AS77" s="53"/>
      <c r="AT77" s="57"/>
      <c r="AU77" s="52"/>
      <c r="AV77" s="55"/>
      <c r="AW77" s="52"/>
      <c r="AX77" s="52"/>
      <c r="AY77" s="52"/>
      <c r="AZ77" s="52"/>
      <c r="BA77" s="52"/>
      <c r="BB77" s="52"/>
      <c r="BC77" s="52"/>
      <c r="BD77" s="52"/>
      <c r="BE77" s="53"/>
    </row>
    <row r="78" spans="1:57" ht="15" thickBot="1" x14ac:dyDescent="0.4">
      <c r="A78" s="76"/>
      <c r="B78" s="77"/>
      <c r="C78" s="78"/>
      <c r="D78" s="79"/>
      <c r="E78" s="79"/>
      <c r="F78" s="79"/>
      <c r="G78" s="79"/>
      <c r="H78" s="79"/>
      <c r="I78" s="79"/>
      <c r="J78" s="80"/>
      <c r="K78" s="81"/>
      <c r="L78" s="81"/>
      <c r="M78" s="81"/>
      <c r="N78" s="81"/>
      <c r="O78" s="81"/>
      <c r="P78" s="88"/>
      <c r="Q78" s="81"/>
      <c r="R78" s="81"/>
      <c r="S78" s="81"/>
      <c r="T78" s="81"/>
      <c r="U78" s="83"/>
      <c r="V78" s="80"/>
      <c r="W78" s="81"/>
      <c r="X78" s="81"/>
      <c r="Y78" s="81"/>
      <c r="Z78" s="81"/>
      <c r="AA78" s="81"/>
      <c r="AB78" s="88"/>
      <c r="AC78" s="81"/>
      <c r="AD78" s="81"/>
      <c r="AE78" s="81"/>
      <c r="AF78" s="81"/>
      <c r="AG78" s="84"/>
      <c r="AH78" s="85"/>
      <c r="AI78" s="81"/>
      <c r="AJ78" s="81"/>
      <c r="AK78" s="81"/>
      <c r="AL78" s="81"/>
      <c r="AM78" s="81"/>
      <c r="AN78" s="88"/>
      <c r="AO78" s="81"/>
      <c r="AP78" s="81"/>
      <c r="AQ78" s="81"/>
      <c r="AR78" s="81"/>
      <c r="AS78" s="83"/>
      <c r="AT78" s="85"/>
      <c r="AU78" s="81"/>
      <c r="AV78" s="81"/>
      <c r="AW78" s="81"/>
      <c r="AX78" s="81"/>
      <c r="AY78" s="81"/>
      <c r="AZ78" s="88"/>
      <c r="BA78" s="81"/>
      <c r="BB78" s="81"/>
      <c r="BC78" s="81"/>
      <c r="BD78" s="81"/>
      <c r="BE78" s="83"/>
    </row>
    <row r="79" spans="1:57" x14ac:dyDescent="0.35">
      <c r="A79" s="141">
        <v>5</v>
      </c>
      <c r="B79" s="123" t="s">
        <v>202</v>
      </c>
      <c r="C79" s="137" t="s">
        <v>149</v>
      </c>
      <c r="D79" s="138" t="s">
        <v>149</v>
      </c>
      <c r="E79" s="139" t="s">
        <v>150</v>
      </c>
      <c r="F79" s="138" t="s">
        <v>149</v>
      </c>
      <c r="G79" s="138" t="s">
        <v>149</v>
      </c>
      <c r="H79" s="138" t="s">
        <v>149</v>
      </c>
      <c r="I79" s="138" t="s">
        <v>149</v>
      </c>
      <c r="J79" s="66"/>
      <c r="K79" s="67"/>
      <c r="L79" s="67"/>
      <c r="M79" s="67"/>
      <c r="N79" s="67"/>
      <c r="O79" s="67"/>
      <c r="P79" s="67"/>
      <c r="Q79" s="67"/>
      <c r="R79" s="67"/>
      <c r="S79" s="70"/>
      <c r="T79" s="67"/>
      <c r="U79" s="71"/>
      <c r="V79" s="66"/>
      <c r="W79" s="67"/>
      <c r="X79" s="67"/>
      <c r="Y79" s="89"/>
      <c r="Z79" s="90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67"/>
      <c r="AS79" s="71"/>
      <c r="AT79" s="72"/>
      <c r="AU79" s="67"/>
      <c r="AV79" s="67"/>
      <c r="AW79" s="67"/>
      <c r="AX79" s="67"/>
      <c r="AY79" s="67"/>
      <c r="AZ79" s="67"/>
      <c r="BA79" s="67"/>
      <c r="BB79" s="67"/>
      <c r="BC79" s="70"/>
      <c r="BD79" s="67"/>
      <c r="BE79" s="71"/>
    </row>
    <row r="80" spans="1:57" x14ac:dyDescent="0.35">
      <c r="A80" s="142"/>
      <c r="B80" s="143"/>
      <c r="C80" s="132"/>
      <c r="D80" s="126"/>
      <c r="E80" s="140"/>
      <c r="F80" s="126"/>
      <c r="G80" s="126"/>
      <c r="H80" s="126"/>
      <c r="I80" s="126"/>
      <c r="J80" s="59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74"/>
      <c r="V80" s="59"/>
      <c r="W80" s="55"/>
      <c r="X80" s="55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55"/>
      <c r="AS80" s="74"/>
      <c r="AT80" s="61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74"/>
    </row>
    <row r="81" spans="1:57" x14ac:dyDescent="0.35">
      <c r="A81" s="127" t="s">
        <v>203</v>
      </c>
      <c r="B81" s="129" t="s">
        <v>204</v>
      </c>
      <c r="C81" s="131"/>
      <c r="D81" s="125"/>
      <c r="E81" s="125" t="s">
        <v>155</v>
      </c>
      <c r="F81" s="125"/>
      <c r="G81" s="125" t="s">
        <v>155</v>
      </c>
      <c r="H81" s="125"/>
      <c r="I81" s="125" t="s">
        <v>155</v>
      </c>
      <c r="J81" s="59"/>
      <c r="K81" s="55"/>
      <c r="L81" s="55"/>
      <c r="M81" s="55"/>
      <c r="N81" s="55"/>
      <c r="O81" s="55"/>
      <c r="P81" s="55"/>
      <c r="Q81" s="91"/>
      <c r="R81" s="91"/>
      <c r="S81" s="91"/>
      <c r="T81" s="91"/>
      <c r="U81" s="92"/>
      <c r="V81" s="59"/>
      <c r="W81" s="55"/>
      <c r="X81" s="55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55"/>
      <c r="AK81" s="55"/>
      <c r="AL81" s="55"/>
      <c r="AM81" s="55"/>
      <c r="AN81" s="55"/>
      <c r="AO81" s="91"/>
      <c r="AP81" s="91"/>
      <c r="AQ81" s="91"/>
      <c r="AR81" s="91"/>
      <c r="AS81" s="92"/>
      <c r="AT81" s="61"/>
      <c r="AU81" s="55"/>
      <c r="AV81" s="55"/>
      <c r="AW81" s="55"/>
      <c r="AX81" s="55"/>
      <c r="AY81" s="55"/>
      <c r="AZ81" s="55"/>
      <c r="BA81" s="91"/>
      <c r="BB81" s="91"/>
      <c r="BC81" s="91"/>
      <c r="BD81" s="91"/>
      <c r="BE81" s="92"/>
    </row>
    <row r="82" spans="1:57" x14ac:dyDescent="0.35">
      <c r="A82" s="128"/>
      <c r="B82" s="130"/>
      <c r="C82" s="132"/>
      <c r="D82" s="126"/>
      <c r="E82" s="126"/>
      <c r="F82" s="126"/>
      <c r="G82" s="126"/>
      <c r="H82" s="126"/>
      <c r="I82" s="126"/>
      <c r="J82" s="59"/>
      <c r="K82" s="55"/>
      <c r="L82" s="55"/>
      <c r="M82" s="55"/>
      <c r="N82" s="55"/>
      <c r="O82" s="55"/>
      <c r="P82" s="55"/>
      <c r="Q82" s="52"/>
      <c r="R82" s="52"/>
      <c r="S82" s="52"/>
      <c r="T82" s="52"/>
      <c r="U82" s="53"/>
      <c r="V82" s="59"/>
      <c r="W82" s="55"/>
      <c r="X82" s="55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55"/>
      <c r="AK82" s="55"/>
      <c r="AL82" s="55"/>
      <c r="AM82" s="55"/>
      <c r="AN82" s="55"/>
      <c r="AO82" s="52"/>
      <c r="AP82" s="52"/>
      <c r="AQ82" s="52"/>
      <c r="AR82" s="52"/>
      <c r="AS82" s="53"/>
      <c r="AT82" s="61"/>
      <c r="AU82" s="55"/>
      <c r="AV82" s="55"/>
      <c r="AW82" s="55"/>
      <c r="AX82" s="55"/>
      <c r="AY82" s="55"/>
      <c r="AZ82" s="55"/>
      <c r="BA82" s="52"/>
      <c r="BB82" s="52"/>
      <c r="BC82" s="52"/>
      <c r="BD82" s="52"/>
      <c r="BE82" s="53"/>
    </row>
    <row r="83" spans="1:57" x14ac:dyDescent="0.35">
      <c r="A83" s="127" t="s">
        <v>205</v>
      </c>
      <c r="B83" s="129" t="s">
        <v>206</v>
      </c>
      <c r="C83" s="131"/>
      <c r="D83" s="125"/>
      <c r="E83" s="125" t="s">
        <v>155</v>
      </c>
      <c r="F83" s="125"/>
      <c r="G83" s="125"/>
      <c r="H83" s="125"/>
      <c r="I83" s="125" t="s">
        <v>155</v>
      </c>
      <c r="J83" s="59"/>
      <c r="K83" s="55"/>
      <c r="L83" s="55"/>
      <c r="M83" s="55"/>
      <c r="N83" s="55"/>
      <c r="O83" s="55"/>
      <c r="P83" s="55"/>
      <c r="Q83" s="91"/>
      <c r="R83" s="91"/>
      <c r="S83" s="91"/>
      <c r="T83" s="91"/>
      <c r="U83" s="92"/>
      <c r="V83" s="59"/>
      <c r="W83" s="55"/>
      <c r="X83" s="55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55"/>
      <c r="AM83" s="55"/>
      <c r="AN83" s="55"/>
      <c r="AO83" s="91"/>
      <c r="AP83" s="91"/>
      <c r="AQ83" s="91"/>
      <c r="AR83" s="91"/>
      <c r="AS83" s="92"/>
      <c r="AT83" s="61"/>
      <c r="AU83" s="55"/>
      <c r="AV83" s="55"/>
      <c r="AW83" s="55"/>
      <c r="AX83" s="55"/>
      <c r="AY83" s="55"/>
      <c r="AZ83" s="55"/>
      <c r="BA83" s="91"/>
      <c r="BB83" s="91"/>
      <c r="BC83" s="91"/>
      <c r="BD83" s="91"/>
      <c r="BE83" s="92"/>
    </row>
    <row r="84" spans="1:57" x14ac:dyDescent="0.35">
      <c r="A84" s="128"/>
      <c r="B84" s="130"/>
      <c r="C84" s="132"/>
      <c r="D84" s="126"/>
      <c r="E84" s="126"/>
      <c r="F84" s="126"/>
      <c r="G84" s="126"/>
      <c r="H84" s="126"/>
      <c r="I84" s="126"/>
      <c r="J84" s="59"/>
      <c r="K84" s="55"/>
      <c r="L84" s="55"/>
      <c r="M84" s="55"/>
      <c r="N84" s="55"/>
      <c r="O84" s="55"/>
      <c r="P84" s="55"/>
      <c r="Q84" s="52"/>
      <c r="R84" s="52"/>
      <c r="S84" s="52"/>
      <c r="T84" s="52"/>
      <c r="U84" s="53"/>
      <c r="V84" s="59"/>
      <c r="W84" s="55"/>
      <c r="X84" s="55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55"/>
      <c r="AM84" s="55"/>
      <c r="AN84" s="55"/>
      <c r="AO84" s="52"/>
      <c r="AP84" s="52"/>
      <c r="AQ84" s="52"/>
      <c r="AR84" s="52"/>
      <c r="AS84" s="53"/>
      <c r="AT84" s="61"/>
      <c r="AU84" s="55"/>
      <c r="AV84" s="55"/>
      <c r="AW84" s="55"/>
      <c r="AX84" s="55"/>
      <c r="AY84" s="55"/>
      <c r="AZ84" s="55"/>
      <c r="BA84" s="52"/>
      <c r="BB84" s="52"/>
      <c r="BC84" s="52"/>
      <c r="BD84" s="52"/>
      <c r="BE84" s="53"/>
    </row>
    <row r="85" spans="1:57" x14ac:dyDescent="0.35">
      <c r="A85" s="127" t="s">
        <v>207</v>
      </c>
      <c r="B85" s="129" t="s">
        <v>208</v>
      </c>
      <c r="C85" s="131"/>
      <c r="D85" s="125"/>
      <c r="E85" s="125" t="s">
        <v>155</v>
      </c>
      <c r="F85" s="125"/>
      <c r="G85" s="125" t="s">
        <v>155</v>
      </c>
      <c r="H85" s="125"/>
      <c r="I85" s="125" t="s">
        <v>155</v>
      </c>
      <c r="J85" s="59"/>
      <c r="K85" s="55"/>
      <c r="L85" s="55"/>
      <c r="M85" s="55"/>
      <c r="N85" s="55"/>
      <c r="O85" s="55"/>
      <c r="P85" s="55"/>
      <c r="Q85" s="91"/>
      <c r="R85" s="91"/>
      <c r="S85" s="91"/>
      <c r="T85" s="91"/>
      <c r="U85" s="92"/>
      <c r="V85" s="59"/>
      <c r="W85" s="55"/>
      <c r="X85" s="55"/>
      <c r="Y85" s="55"/>
      <c r="Z85" s="55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55"/>
      <c r="AM85" s="55"/>
      <c r="AN85" s="55"/>
      <c r="AO85" s="91"/>
      <c r="AP85" s="91"/>
      <c r="AQ85" s="91"/>
      <c r="AR85" s="91"/>
      <c r="AS85" s="92"/>
      <c r="AT85" s="61"/>
      <c r="AU85" s="55"/>
      <c r="AV85" s="55"/>
      <c r="AW85" s="55"/>
      <c r="AX85" s="55"/>
      <c r="AY85" s="55"/>
      <c r="AZ85" s="55"/>
      <c r="BA85" s="91"/>
      <c r="BB85" s="91"/>
      <c r="BC85" s="91"/>
      <c r="BD85" s="91"/>
      <c r="BE85" s="92"/>
    </row>
    <row r="86" spans="1:57" x14ac:dyDescent="0.35">
      <c r="A86" s="128"/>
      <c r="B86" s="130"/>
      <c r="C86" s="132"/>
      <c r="D86" s="126"/>
      <c r="E86" s="126"/>
      <c r="F86" s="126"/>
      <c r="G86" s="126"/>
      <c r="H86" s="126"/>
      <c r="I86" s="126"/>
      <c r="J86" s="59"/>
      <c r="K86" s="55"/>
      <c r="L86" s="55"/>
      <c r="M86" s="55"/>
      <c r="N86" s="55"/>
      <c r="O86" s="55"/>
      <c r="P86" s="55"/>
      <c r="Q86" s="52"/>
      <c r="R86" s="52"/>
      <c r="S86" s="52"/>
      <c r="T86" s="52"/>
      <c r="U86" s="53"/>
      <c r="V86" s="59"/>
      <c r="W86" s="55"/>
      <c r="X86" s="55"/>
      <c r="Y86" s="55"/>
      <c r="Z86" s="55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55"/>
      <c r="AM86" s="55"/>
      <c r="AN86" s="55"/>
      <c r="AO86" s="52"/>
      <c r="AP86" s="52"/>
      <c r="AQ86" s="52"/>
      <c r="AR86" s="52"/>
      <c r="AS86" s="53"/>
      <c r="AT86" s="61"/>
      <c r="AU86" s="55"/>
      <c r="AV86" s="55"/>
      <c r="AW86" s="55"/>
      <c r="AX86" s="55"/>
      <c r="AY86" s="55"/>
      <c r="AZ86" s="55"/>
      <c r="BA86" s="52"/>
      <c r="BB86" s="52"/>
      <c r="BC86" s="52"/>
      <c r="BD86" s="52"/>
      <c r="BE86" s="53"/>
    </row>
    <row r="87" spans="1:57" x14ac:dyDescent="0.35">
      <c r="A87" s="127" t="s">
        <v>209</v>
      </c>
      <c r="B87" s="129" t="s">
        <v>210</v>
      </c>
      <c r="C87" s="131"/>
      <c r="D87" s="125"/>
      <c r="E87" s="125" t="s">
        <v>155</v>
      </c>
      <c r="F87" s="125" t="s">
        <v>155</v>
      </c>
      <c r="G87" s="125" t="s">
        <v>155</v>
      </c>
      <c r="H87" s="125" t="s">
        <v>155</v>
      </c>
      <c r="I87" s="125" t="s">
        <v>155</v>
      </c>
      <c r="J87" s="59"/>
      <c r="K87" s="55"/>
      <c r="L87" s="55"/>
      <c r="M87" s="55"/>
      <c r="N87" s="55"/>
      <c r="O87" s="55"/>
      <c r="P87" s="55"/>
      <c r="Q87" s="91"/>
      <c r="R87" s="91"/>
      <c r="S87" s="91"/>
      <c r="T87" s="91"/>
      <c r="U87" s="92"/>
      <c r="V87" s="59"/>
      <c r="W87" s="55"/>
      <c r="X87" s="55"/>
      <c r="Y87" s="55"/>
      <c r="Z87" s="55"/>
      <c r="AA87" s="55"/>
      <c r="AB87" s="55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55"/>
      <c r="AO87" s="91"/>
      <c r="AP87" s="91"/>
      <c r="AQ87" s="91"/>
      <c r="AR87" s="91"/>
      <c r="AS87" s="92"/>
      <c r="AT87" s="61"/>
      <c r="AU87" s="55"/>
      <c r="AV87" s="55"/>
      <c r="AW87" s="55"/>
      <c r="AX87" s="55"/>
      <c r="AY87" s="55"/>
      <c r="AZ87" s="55"/>
      <c r="BA87" s="91"/>
      <c r="BB87" s="91"/>
      <c r="BC87" s="91"/>
      <c r="BD87" s="91"/>
      <c r="BE87" s="92"/>
    </row>
    <row r="88" spans="1:57" x14ac:dyDescent="0.35">
      <c r="A88" s="128"/>
      <c r="B88" s="130"/>
      <c r="C88" s="132"/>
      <c r="D88" s="126"/>
      <c r="E88" s="126"/>
      <c r="F88" s="126"/>
      <c r="G88" s="126"/>
      <c r="H88" s="126"/>
      <c r="I88" s="126"/>
      <c r="J88" s="59"/>
      <c r="K88" s="55"/>
      <c r="L88" s="55"/>
      <c r="M88" s="55"/>
      <c r="N88" s="55"/>
      <c r="O88" s="55"/>
      <c r="P88" s="55"/>
      <c r="Q88" s="52"/>
      <c r="R88" s="52"/>
      <c r="S88" s="52"/>
      <c r="T88" s="52"/>
      <c r="U88" s="53"/>
      <c r="V88" s="59"/>
      <c r="W88" s="55"/>
      <c r="X88" s="55"/>
      <c r="Y88" s="55"/>
      <c r="Z88" s="55"/>
      <c r="AA88" s="55"/>
      <c r="AB88" s="55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55"/>
      <c r="AO88" s="52"/>
      <c r="AP88" s="52"/>
      <c r="AQ88" s="52"/>
      <c r="AR88" s="52"/>
      <c r="AS88" s="53"/>
      <c r="AT88" s="61"/>
      <c r="AU88" s="55"/>
      <c r="AV88" s="55"/>
      <c r="AW88" s="55"/>
      <c r="AX88" s="55"/>
      <c r="AY88" s="55"/>
      <c r="AZ88" s="55"/>
      <c r="BA88" s="52"/>
      <c r="BB88" s="52"/>
      <c r="BC88" s="52"/>
      <c r="BD88" s="52"/>
      <c r="BE88" s="53"/>
    </row>
    <row r="89" spans="1:57" x14ac:dyDescent="0.35">
      <c r="A89" s="127" t="s">
        <v>211</v>
      </c>
      <c r="B89" s="129" t="s">
        <v>212</v>
      </c>
      <c r="C89" s="131" t="s">
        <v>155</v>
      </c>
      <c r="D89" s="125"/>
      <c r="E89" s="125" t="s">
        <v>155</v>
      </c>
      <c r="F89" s="125" t="s">
        <v>155</v>
      </c>
      <c r="G89" s="125"/>
      <c r="H89" s="125"/>
      <c r="I89" s="125" t="s">
        <v>155</v>
      </c>
      <c r="J89" s="59"/>
      <c r="K89" s="55"/>
      <c r="L89" s="55"/>
      <c r="M89" s="55"/>
      <c r="N89" s="55"/>
      <c r="O89" s="55"/>
      <c r="P89" s="55"/>
      <c r="Q89" s="91"/>
      <c r="R89" s="91"/>
      <c r="S89" s="91"/>
      <c r="T89" s="91"/>
      <c r="U89" s="92"/>
      <c r="V89" s="59"/>
      <c r="W89" s="55"/>
      <c r="X89" s="55"/>
      <c r="Y89" s="55"/>
      <c r="Z89" s="55"/>
      <c r="AA89" s="55"/>
      <c r="AB89" s="55"/>
      <c r="AC89" s="91"/>
      <c r="AD89" s="91"/>
      <c r="AE89" s="91"/>
      <c r="AF89" s="91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1"/>
      <c r="AS89" s="92"/>
      <c r="AT89" s="61"/>
      <c r="AU89" s="55"/>
      <c r="AV89" s="55"/>
      <c r="AW89" s="55"/>
      <c r="AX89" s="55"/>
      <c r="AY89" s="55"/>
      <c r="AZ89" s="55"/>
      <c r="BA89" s="91"/>
      <c r="BB89" s="91"/>
      <c r="BC89" s="91"/>
      <c r="BD89" s="91"/>
      <c r="BE89" s="92"/>
    </row>
    <row r="90" spans="1:57" x14ac:dyDescent="0.35">
      <c r="A90" s="128"/>
      <c r="B90" s="130"/>
      <c r="C90" s="132"/>
      <c r="D90" s="126"/>
      <c r="E90" s="126"/>
      <c r="F90" s="126"/>
      <c r="G90" s="126"/>
      <c r="H90" s="126"/>
      <c r="I90" s="126"/>
      <c r="J90" s="59"/>
      <c r="K90" s="55"/>
      <c r="L90" s="55"/>
      <c r="M90" s="55"/>
      <c r="N90" s="55"/>
      <c r="O90" s="55"/>
      <c r="P90" s="55"/>
      <c r="Q90" s="52"/>
      <c r="R90" s="52"/>
      <c r="S90" s="52"/>
      <c r="T90" s="52"/>
      <c r="U90" s="53"/>
      <c r="V90" s="59"/>
      <c r="W90" s="55"/>
      <c r="X90" s="55"/>
      <c r="Y90" s="55"/>
      <c r="Z90" s="55"/>
      <c r="AA90" s="55"/>
      <c r="AB90" s="55"/>
      <c r="AC90" s="52"/>
      <c r="AD90" s="52"/>
      <c r="AE90" s="52"/>
      <c r="AF90" s="52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52"/>
      <c r="AS90" s="53"/>
      <c r="AT90" s="61"/>
      <c r="AU90" s="55"/>
      <c r="AV90" s="55"/>
      <c r="AW90" s="55"/>
      <c r="AX90" s="55"/>
      <c r="AY90" s="55"/>
      <c r="AZ90" s="55"/>
      <c r="BA90" s="52"/>
      <c r="BB90" s="52"/>
      <c r="BC90" s="52"/>
      <c r="BD90" s="52"/>
      <c r="BE90" s="53"/>
    </row>
    <row r="91" spans="1:57" x14ac:dyDescent="0.35">
      <c r="A91" s="127" t="s">
        <v>213</v>
      </c>
      <c r="B91" s="129" t="s">
        <v>214</v>
      </c>
      <c r="C91" s="125"/>
      <c r="D91" s="125" t="s">
        <v>155</v>
      </c>
      <c r="E91" s="125" t="s">
        <v>155</v>
      </c>
      <c r="F91" s="125" t="s">
        <v>155</v>
      </c>
      <c r="G91" s="125"/>
      <c r="H91" s="125"/>
      <c r="I91" s="125" t="s">
        <v>155</v>
      </c>
      <c r="J91" s="59"/>
      <c r="K91" s="55"/>
      <c r="L91" s="55"/>
      <c r="M91" s="55"/>
      <c r="N91" s="55"/>
      <c r="O91" s="55"/>
      <c r="P91" s="55"/>
      <c r="Q91" s="52"/>
      <c r="R91" s="52"/>
      <c r="S91" s="52"/>
      <c r="T91" s="52"/>
      <c r="U91" s="53"/>
      <c r="V91" s="59"/>
      <c r="W91" s="55"/>
      <c r="X91" s="55"/>
      <c r="Y91" s="55"/>
      <c r="Z91" s="55"/>
      <c r="AA91" s="55"/>
      <c r="AB91" s="55"/>
      <c r="AC91" s="52"/>
      <c r="AD91" s="52"/>
      <c r="AE91" s="52"/>
      <c r="AF91" s="52"/>
      <c r="AG91" s="93"/>
      <c r="AH91" s="93"/>
      <c r="AI91" s="93"/>
      <c r="AJ91" s="93"/>
      <c r="AK91" s="93"/>
      <c r="AL91" s="93"/>
      <c r="AM91" s="93"/>
      <c r="AN91" s="93"/>
      <c r="AO91" s="93"/>
      <c r="AP91" s="52"/>
      <c r="AQ91" s="52"/>
      <c r="AR91" s="52"/>
      <c r="AS91" s="53"/>
      <c r="AT91" s="61"/>
      <c r="AU91" s="55"/>
      <c r="AV91" s="55"/>
      <c r="AW91" s="55"/>
      <c r="AX91" s="55"/>
      <c r="AY91" s="55"/>
      <c r="AZ91" s="55"/>
      <c r="BA91" s="52"/>
      <c r="BB91" s="52"/>
      <c r="BC91" s="52"/>
      <c r="BD91" s="52"/>
      <c r="BE91" s="53"/>
    </row>
    <row r="92" spans="1:57" x14ac:dyDescent="0.35">
      <c r="A92" s="128"/>
      <c r="B92" s="130"/>
      <c r="C92" s="126"/>
      <c r="D92" s="126"/>
      <c r="E92" s="126"/>
      <c r="F92" s="126"/>
      <c r="G92" s="126"/>
      <c r="H92" s="126"/>
      <c r="I92" s="126" t="s">
        <v>155</v>
      </c>
      <c r="J92" s="59"/>
      <c r="K92" s="55"/>
      <c r="L92" s="55"/>
      <c r="M92" s="55"/>
      <c r="N92" s="55"/>
      <c r="O92" s="55"/>
      <c r="P92" s="55"/>
      <c r="Q92" s="52"/>
      <c r="R92" s="52"/>
      <c r="S92" s="52"/>
      <c r="T92" s="52"/>
      <c r="U92" s="53"/>
      <c r="V92" s="59"/>
      <c r="W92" s="55"/>
      <c r="X92" s="55"/>
      <c r="Y92" s="55"/>
      <c r="Z92" s="55"/>
      <c r="AA92" s="55"/>
      <c r="AB92" s="55"/>
      <c r="AC92" s="52"/>
      <c r="AD92" s="52"/>
      <c r="AE92" s="52"/>
      <c r="AF92" s="52"/>
      <c r="AG92" s="93"/>
      <c r="AH92" s="93"/>
      <c r="AI92" s="93"/>
      <c r="AJ92" s="93"/>
      <c r="AK92" s="93"/>
      <c r="AL92" s="93"/>
      <c r="AM92" s="93"/>
      <c r="AN92" s="93"/>
      <c r="AO92" s="93"/>
      <c r="AP92" s="52"/>
      <c r="AQ92" s="52"/>
      <c r="AR92" s="52"/>
      <c r="AS92" s="53"/>
      <c r="AT92" s="61"/>
      <c r="AU92" s="55"/>
      <c r="AV92" s="55"/>
      <c r="AW92" s="55"/>
      <c r="AX92" s="55"/>
      <c r="AY92" s="55"/>
      <c r="AZ92" s="55"/>
      <c r="BA92" s="52"/>
      <c r="BB92" s="52"/>
      <c r="BC92" s="52"/>
      <c r="BD92" s="52"/>
      <c r="BE92" s="53"/>
    </row>
    <row r="93" spans="1:57" x14ac:dyDescent="0.35">
      <c r="A93" s="127" t="s">
        <v>215</v>
      </c>
      <c r="B93" s="129" t="s">
        <v>216</v>
      </c>
      <c r="C93" s="131"/>
      <c r="D93" s="125"/>
      <c r="E93" s="125" t="s">
        <v>155</v>
      </c>
      <c r="F93" s="125"/>
      <c r="G93" s="125"/>
      <c r="H93" s="125"/>
      <c r="I93" s="125" t="s">
        <v>155</v>
      </c>
      <c r="J93" s="59"/>
      <c r="K93" s="55"/>
      <c r="L93" s="55"/>
      <c r="M93" s="55"/>
      <c r="N93" s="55"/>
      <c r="O93" s="55"/>
      <c r="P93" s="55"/>
      <c r="Q93" s="91"/>
      <c r="R93" s="91"/>
      <c r="S93" s="91"/>
      <c r="T93" s="91"/>
      <c r="U93" s="92"/>
      <c r="V93" s="59"/>
      <c r="W93" s="55"/>
      <c r="X93" s="55"/>
      <c r="Y93" s="55"/>
      <c r="Z93" s="55"/>
      <c r="AA93" s="55"/>
      <c r="AB93" s="55"/>
      <c r="AC93" s="91"/>
      <c r="AD93" s="91"/>
      <c r="AE93" s="91"/>
      <c r="AF93" s="91"/>
      <c r="AG93" s="94"/>
      <c r="AH93" s="61"/>
      <c r="AI93" s="55"/>
      <c r="AJ93" s="55"/>
      <c r="AK93" s="93"/>
      <c r="AL93" s="93"/>
      <c r="AM93" s="93"/>
      <c r="AN93" s="93"/>
      <c r="AO93" s="93"/>
      <c r="AP93" s="93"/>
      <c r="AQ93" s="93"/>
      <c r="AR93" s="91"/>
      <c r="AS93" s="92"/>
      <c r="AT93" s="61"/>
      <c r="AU93" s="55"/>
      <c r="AV93" s="55"/>
      <c r="AW93" s="55"/>
      <c r="AX93" s="55"/>
      <c r="AY93" s="55"/>
      <c r="AZ93" s="55"/>
      <c r="BA93" s="91"/>
      <c r="BB93" s="91"/>
      <c r="BC93" s="91"/>
      <c r="BD93" s="91"/>
      <c r="BE93" s="92"/>
    </row>
    <row r="94" spans="1:57" x14ac:dyDescent="0.35">
      <c r="A94" s="128"/>
      <c r="B94" s="130"/>
      <c r="C94" s="132"/>
      <c r="D94" s="126"/>
      <c r="E94" s="126"/>
      <c r="F94" s="126"/>
      <c r="G94" s="126"/>
      <c r="H94" s="126"/>
      <c r="I94" s="126"/>
      <c r="J94" s="59"/>
      <c r="K94" s="55"/>
      <c r="L94" s="55"/>
      <c r="M94" s="55"/>
      <c r="N94" s="55"/>
      <c r="O94" s="55"/>
      <c r="P94" s="55"/>
      <c r="Q94" s="52"/>
      <c r="R94" s="52"/>
      <c r="S94" s="52"/>
      <c r="T94" s="52"/>
      <c r="U94" s="53"/>
      <c r="V94" s="59"/>
      <c r="W94" s="55"/>
      <c r="X94" s="55"/>
      <c r="Y94" s="55"/>
      <c r="Z94" s="55"/>
      <c r="AA94" s="55"/>
      <c r="AB94" s="55"/>
      <c r="AC94" s="52"/>
      <c r="AD94" s="52"/>
      <c r="AE94" s="52"/>
      <c r="AF94" s="52"/>
      <c r="AG94" s="56"/>
      <c r="AH94" s="61"/>
      <c r="AI94" s="55"/>
      <c r="AJ94" s="55"/>
      <c r="AK94" s="93"/>
      <c r="AL94" s="93"/>
      <c r="AM94" s="93"/>
      <c r="AN94" s="93"/>
      <c r="AO94" s="93"/>
      <c r="AP94" s="93"/>
      <c r="AQ94" s="93"/>
      <c r="AR94" s="52"/>
      <c r="AS94" s="53"/>
      <c r="AT94" s="61"/>
      <c r="AU94" s="55"/>
      <c r="AV94" s="55"/>
      <c r="AW94" s="55"/>
      <c r="AX94" s="55"/>
      <c r="AY94" s="55"/>
      <c r="AZ94" s="55"/>
      <c r="BA94" s="52"/>
      <c r="BB94" s="52"/>
      <c r="BC94" s="52"/>
      <c r="BD94" s="52"/>
      <c r="BE94" s="53"/>
    </row>
    <row r="95" spans="1:57" x14ac:dyDescent="0.35">
      <c r="A95" s="95" t="s">
        <v>34</v>
      </c>
      <c r="B95" s="95" t="s">
        <v>36</v>
      </c>
      <c r="C95" s="96"/>
      <c r="D95" s="97"/>
      <c r="E95" s="97"/>
      <c r="F95" s="97"/>
      <c r="G95" s="97"/>
      <c r="H95" s="97" t="s">
        <v>155</v>
      </c>
      <c r="I95" s="97"/>
      <c r="J95" s="54"/>
      <c r="K95" s="52"/>
      <c r="L95" s="55"/>
      <c r="M95" s="52"/>
      <c r="N95" s="52"/>
      <c r="O95" s="52"/>
      <c r="P95" s="52"/>
      <c r="Q95" s="52"/>
      <c r="R95" s="52"/>
      <c r="S95" s="52"/>
      <c r="T95" s="52"/>
      <c r="U95" s="56"/>
      <c r="V95" s="54"/>
      <c r="W95" s="52"/>
      <c r="X95" s="55"/>
      <c r="Y95" s="52"/>
      <c r="Z95" s="52"/>
      <c r="AA95" s="52"/>
      <c r="AB95" s="52"/>
      <c r="AC95" s="52"/>
      <c r="AD95" s="52"/>
      <c r="AE95" s="52"/>
      <c r="AF95" s="52"/>
      <c r="AG95" s="56"/>
      <c r="AH95" s="57"/>
      <c r="AI95" s="52"/>
      <c r="AJ95" s="55"/>
      <c r="AK95" s="52"/>
      <c r="AL95" s="52"/>
      <c r="AM95" s="52"/>
      <c r="AN95" s="52"/>
      <c r="AO95" s="52"/>
      <c r="AP95" s="52"/>
      <c r="AQ95" s="52"/>
      <c r="AR95" s="52"/>
      <c r="AS95" s="53"/>
      <c r="AT95" s="57"/>
      <c r="AU95" s="52"/>
      <c r="AV95" s="55"/>
      <c r="AW95" s="52"/>
      <c r="AX95" s="52"/>
      <c r="AY95" s="52"/>
      <c r="AZ95" s="52"/>
      <c r="BA95" s="52"/>
      <c r="BB95" s="52"/>
      <c r="BC95" s="52"/>
      <c r="BD95" s="52"/>
      <c r="BE95" s="53"/>
    </row>
    <row r="96" spans="1:57" x14ac:dyDescent="0.35">
      <c r="A96" s="95" t="s">
        <v>39</v>
      </c>
      <c r="B96" s="95" t="s">
        <v>40</v>
      </c>
      <c r="C96" s="64"/>
      <c r="D96" s="65"/>
      <c r="E96" s="65"/>
      <c r="F96" s="65"/>
      <c r="G96" s="65"/>
      <c r="H96" s="65" t="s">
        <v>155</v>
      </c>
      <c r="I96" s="65"/>
      <c r="J96" s="54"/>
      <c r="K96" s="52"/>
      <c r="L96" s="55"/>
      <c r="M96" s="52"/>
      <c r="N96" s="52"/>
      <c r="O96" s="52"/>
      <c r="P96" s="52"/>
      <c r="Q96" s="52"/>
      <c r="R96" s="52"/>
      <c r="S96" s="52"/>
      <c r="T96" s="52"/>
      <c r="U96" s="56"/>
      <c r="V96" s="54"/>
      <c r="W96" s="52"/>
      <c r="X96" s="55"/>
      <c r="Y96" s="52">
        <f>1/9</f>
        <v>0.1111111111111111</v>
      </c>
      <c r="Z96" s="52">
        <f t="shared" ref="Z96:AG99" si="19">1/9</f>
        <v>0.1111111111111111</v>
      </c>
      <c r="AA96" s="52">
        <f t="shared" si="19"/>
        <v>0.1111111111111111</v>
      </c>
      <c r="AB96" s="52">
        <f t="shared" si="19"/>
        <v>0.1111111111111111</v>
      </c>
      <c r="AC96" s="52">
        <f t="shared" si="19"/>
        <v>0.1111111111111111</v>
      </c>
      <c r="AD96" s="52">
        <f t="shared" si="19"/>
        <v>0.1111111111111111</v>
      </c>
      <c r="AE96" s="52">
        <f t="shared" si="19"/>
        <v>0.1111111111111111</v>
      </c>
      <c r="AF96" s="52">
        <f t="shared" si="19"/>
        <v>0.1111111111111111</v>
      </c>
      <c r="AG96" s="52">
        <f t="shared" si="19"/>
        <v>0.1111111111111111</v>
      </c>
      <c r="AH96" s="57">
        <f>2/10</f>
        <v>0.2</v>
      </c>
      <c r="AI96" s="57">
        <f t="shared" ref="AI96:AN96" si="20">2/10</f>
        <v>0.2</v>
      </c>
      <c r="AJ96" s="57">
        <f t="shared" si="20"/>
        <v>0.2</v>
      </c>
      <c r="AK96" s="57">
        <f t="shared" si="20"/>
        <v>0.2</v>
      </c>
      <c r="AL96" s="57">
        <f t="shared" si="20"/>
        <v>0.2</v>
      </c>
      <c r="AM96" s="57">
        <f t="shared" si="20"/>
        <v>0.2</v>
      </c>
      <c r="AN96" s="57">
        <f t="shared" si="20"/>
        <v>0.2</v>
      </c>
      <c r="AO96" s="57"/>
      <c r="AP96" s="57"/>
      <c r="AQ96" s="57"/>
      <c r="AR96" s="52"/>
      <c r="AS96" s="53"/>
      <c r="AT96" s="57"/>
      <c r="AU96" s="52"/>
      <c r="AV96" s="55"/>
      <c r="AW96" s="52"/>
      <c r="AX96" s="52"/>
      <c r="AY96" s="52"/>
      <c r="AZ96" s="52"/>
      <c r="BA96" s="52"/>
      <c r="BB96" s="52"/>
      <c r="BC96" s="52"/>
      <c r="BD96" s="52"/>
      <c r="BE96" s="53"/>
    </row>
    <row r="97" spans="1:57" x14ac:dyDescent="0.35">
      <c r="A97" s="95" t="s">
        <v>43</v>
      </c>
      <c r="B97" s="95" t="s">
        <v>44</v>
      </c>
      <c r="C97" s="96"/>
      <c r="D97" s="97"/>
      <c r="E97" s="97"/>
      <c r="F97" s="97"/>
      <c r="G97" s="97"/>
      <c r="H97" s="97" t="s">
        <v>155</v>
      </c>
      <c r="I97" s="97"/>
      <c r="J97" s="54"/>
      <c r="K97" s="52"/>
      <c r="L97" s="55"/>
      <c r="M97" s="52"/>
      <c r="N97" s="52"/>
      <c r="O97" s="52"/>
      <c r="P97" s="52"/>
      <c r="Q97" s="52"/>
      <c r="R97" s="52"/>
      <c r="S97" s="52"/>
      <c r="T97" s="52"/>
      <c r="U97" s="56"/>
      <c r="V97" s="54"/>
      <c r="W97" s="52"/>
      <c r="X97" s="55"/>
      <c r="Y97" s="52">
        <f t="shared" ref="Y97:Y99" si="21">1/9</f>
        <v>0.1111111111111111</v>
      </c>
      <c r="Z97" s="52">
        <f t="shared" si="19"/>
        <v>0.1111111111111111</v>
      </c>
      <c r="AA97" s="52">
        <f t="shared" si="19"/>
        <v>0.1111111111111111</v>
      </c>
      <c r="AB97" s="52">
        <f t="shared" si="19"/>
        <v>0.1111111111111111</v>
      </c>
      <c r="AC97" s="52">
        <f t="shared" si="19"/>
        <v>0.1111111111111111</v>
      </c>
      <c r="AD97" s="52">
        <f t="shared" si="19"/>
        <v>0.1111111111111111</v>
      </c>
      <c r="AE97" s="52">
        <f t="shared" si="19"/>
        <v>0.1111111111111111</v>
      </c>
      <c r="AF97" s="52">
        <f t="shared" si="19"/>
        <v>0.1111111111111111</v>
      </c>
      <c r="AG97" s="52">
        <f t="shared" si="19"/>
        <v>0.1111111111111111</v>
      </c>
      <c r="AH97" s="57">
        <f>3.2/10</f>
        <v>0.32</v>
      </c>
      <c r="AI97" s="57">
        <f t="shared" ref="AI97:AQ97" si="22">3.2/10</f>
        <v>0.32</v>
      </c>
      <c r="AJ97" s="57">
        <f t="shared" si="22"/>
        <v>0.32</v>
      </c>
      <c r="AK97" s="57">
        <f t="shared" si="22"/>
        <v>0.32</v>
      </c>
      <c r="AL97" s="57">
        <f t="shared" si="22"/>
        <v>0.32</v>
      </c>
      <c r="AM97" s="57">
        <f t="shared" si="22"/>
        <v>0.32</v>
      </c>
      <c r="AN97" s="57">
        <f t="shared" si="22"/>
        <v>0.32</v>
      </c>
      <c r="AO97" s="57">
        <f t="shared" si="22"/>
        <v>0.32</v>
      </c>
      <c r="AP97" s="57">
        <f t="shared" si="22"/>
        <v>0.32</v>
      </c>
      <c r="AQ97" s="57">
        <f t="shared" si="22"/>
        <v>0.32</v>
      </c>
      <c r="AR97" s="52"/>
      <c r="AS97" s="53"/>
      <c r="AT97" s="57"/>
      <c r="AU97" s="52"/>
      <c r="AV97" s="55"/>
      <c r="AW97" s="52"/>
      <c r="AX97" s="52"/>
      <c r="AY97" s="52"/>
      <c r="AZ97" s="52"/>
      <c r="BA97" s="52"/>
      <c r="BB97" s="52"/>
      <c r="BC97" s="52"/>
      <c r="BD97" s="52"/>
      <c r="BE97" s="53"/>
    </row>
    <row r="98" spans="1:57" x14ac:dyDescent="0.35">
      <c r="A98" s="95" t="s">
        <v>46</v>
      </c>
      <c r="B98" s="95" t="s">
        <v>47</v>
      </c>
      <c r="C98" s="96"/>
      <c r="D98" s="97"/>
      <c r="E98" s="97"/>
      <c r="F98" s="97"/>
      <c r="G98" s="97"/>
      <c r="H98" s="97" t="s">
        <v>155</v>
      </c>
      <c r="I98" s="97"/>
      <c r="J98" s="54"/>
      <c r="K98" s="52"/>
      <c r="L98" s="55"/>
      <c r="M98" s="52"/>
      <c r="N98" s="52"/>
      <c r="O98" s="52"/>
      <c r="P98" s="52"/>
      <c r="Q98" s="52"/>
      <c r="R98" s="52"/>
      <c r="S98" s="52"/>
      <c r="T98" s="52"/>
      <c r="U98" s="56"/>
      <c r="V98" s="54"/>
      <c r="W98" s="52"/>
      <c r="X98" s="55"/>
      <c r="Y98" s="52">
        <f t="shared" si="21"/>
        <v>0.1111111111111111</v>
      </c>
      <c r="Z98" s="52">
        <f t="shared" si="19"/>
        <v>0.1111111111111111</v>
      </c>
      <c r="AA98" s="52">
        <f t="shared" si="19"/>
        <v>0.1111111111111111</v>
      </c>
      <c r="AB98" s="52">
        <f t="shared" si="19"/>
        <v>0.1111111111111111</v>
      </c>
      <c r="AC98" s="52">
        <f t="shared" si="19"/>
        <v>0.1111111111111111</v>
      </c>
      <c r="AD98" s="52">
        <f t="shared" si="19"/>
        <v>0.1111111111111111</v>
      </c>
      <c r="AE98" s="52">
        <f t="shared" si="19"/>
        <v>0.1111111111111111</v>
      </c>
      <c r="AF98" s="52">
        <f t="shared" si="19"/>
        <v>0.1111111111111111</v>
      </c>
      <c r="AG98" s="52">
        <f t="shared" si="19"/>
        <v>0.1111111111111111</v>
      </c>
      <c r="AH98" s="57">
        <f>2/10</f>
        <v>0.2</v>
      </c>
      <c r="AI98" s="57">
        <f t="shared" ref="AI98:AQ98" si="23">2/10</f>
        <v>0.2</v>
      </c>
      <c r="AJ98" s="57">
        <f t="shared" si="23"/>
        <v>0.2</v>
      </c>
      <c r="AK98" s="57">
        <f t="shared" si="23"/>
        <v>0.2</v>
      </c>
      <c r="AL98" s="57">
        <f t="shared" si="23"/>
        <v>0.2</v>
      </c>
      <c r="AM98" s="57">
        <f t="shared" si="23"/>
        <v>0.2</v>
      </c>
      <c r="AN98" s="57">
        <f t="shared" si="23"/>
        <v>0.2</v>
      </c>
      <c r="AO98" s="57">
        <f t="shared" si="23"/>
        <v>0.2</v>
      </c>
      <c r="AP98" s="57">
        <f t="shared" si="23"/>
        <v>0.2</v>
      </c>
      <c r="AQ98" s="57">
        <f t="shared" si="23"/>
        <v>0.2</v>
      </c>
      <c r="AR98" s="52"/>
      <c r="AS98" s="53"/>
      <c r="AT98" s="57"/>
      <c r="AU98" s="52"/>
      <c r="AV98" s="55"/>
      <c r="AW98" s="52"/>
      <c r="AX98" s="52"/>
      <c r="AY98" s="52"/>
      <c r="AZ98" s="52"/>
      <c r="BA98" s="52"/>
      <c r="BB98" s="52"/>
      <c r="BC98" s="52"/>
      <c r="BD98" s="52"/>
      <c r="BE98" s="53"/>
    </row>
    <row r="99" spans="1:57" x14ac:dyDescent="0.35">
      <c r="A99" s="95" t="s">
        <v>48</v>
      </c>
      <c r="B99" s="95" t="s">
        <v>49</v>
      </c>
      <c r="C99" s="64"/>
      <c r="D99" s="65"/>
      <c r="E99" s="65"/>
      <c r="F99" s="65"/>
      <c r="G99" s="65"/>
      <c r="H99" s="65" t="s">
        <v>155</v>
      </c>
      <c r="I99" s="65"/>
      <c r="J99" s="54"/>
      <c r="K99" s="52"/>
      <c r="L99" s="55"/>
      <c r="M99" s="52"/>
      <c r="N99" s="52"/>
      <c r="O99" s="52"/>
      <c r="P99" s="52"/>
      <c r="Q99" s="52"/>
      <c r="R99" s="52"/>
      <c r="S99" s="52"/>
      <c r="T99" s="52"/>
      <c r="U99" s="56"/>
      <c r="V99" s="54"/>
      <c r="W99" s="52"/>
      <c r="X99" s="55"/>
      <c r="Y99" s="52">
        <f t="shared" si="21"/>
        <v>0.1111111111111111</v>
      </c>
      <c r="Z99" s="52">
        <f t="shared" si="19"/>
        <v>0.1111111111111111</v>
      </c>
      <c r="AA99" s="52">
        <f t="shared" si="19"/>
        <v>0.1111111111111111</v>
      </c>
      <c r="AB99" s="52">
        <f t="shared" si="19"/>
        <v>0.1111111111111111</v>
      </c>
      <c r="AC99" s="52">
        <f t="shared" si="19"/>
        <v>0.1111111111111111</v>
      </c>
      <c r="AD99" s="52">
        <f t="shared" si="19"/>
        <v>0.1111111111111111</v>
      </c>
      <c r="AE99" s="52">
        <f t="shared" si="19"/>
        <v>0.1111111111111111</v>
      </c>
      <c r="AF99" s="52">
        <f t="shared" si="19"/>
        <v>0.1111111111111111</v>
      </c>
      <c r="AG99" s="52">
        <f t="shared" si="19"/>
        <v>0.1111111111111111</v>
      </c>
      <c r="AH99" s="57">
        <f>3.2/10</f>
        <v>0.32</v>
      </c>
      <c r="AI99" s="57">
        <f t="shared" ref="AI99:AQ99" si="24">3.2/10</f>
        <v>0.32</v>
      </c>
      <c r="AJ99" s="57">
        <f t="shared" si="24"/>
        <v>0.32</v>
      </c>
      <c r="AK99" s="57">
        <f t="shared" si="24"/>
        <v>0.32</v>
      </c>
      <c r="AL99" s="57">
        <f t="shared" si="24"/>
        <v>0.32</v>
      </c>
      <c r="AM99" s="57">
        <f t="shared" si="24"/>
        <v>0.32</v>
      </c>
      <c r="AN99" s="57">
        <f t="shared" si="24"/>
        <v>0.32</v>
      </c>
      <c r="AO99" s="57">
        <f t="shared" si="24"/>
        <v>0.32</v>
      </c>
      <c r="AP99" s="57">
        <f t="shared" si="24"/>
        <v>0.32</v>
      </c>
      <c r="AQ99" s="57">
        <f t="shared" si="24"/>
        <v>0.32</v>
      </c>
      <c r="AR99" s="52"/>
      <c r="AS99" s="53"/>
      <c r="AT99" s="57"/>
      <c r="AU99" s="52"/>
      <c r="AV99" s="55"/>
      <c r="AW99" s="52"/>
      <c r="AX99" s="52"/>
      <c r="AY99" s="52"/>
      <c r="AZ99" s="52"/>
      <c r="BA99" s="52"/>
      <c r="BB99" s="52"/>
      <c r="BC99" s="52"/>
      <c r="BD99" s="52"/>
      <c r="BE99" s="53"/>
    </row>
    <row r="100" spans="1:57" x14ac:dyDescent="0.35">
      <c r="A100" s="95" t="s">
        <v>50</v>
      </c>
      <c r="B100" s="95" t="s">
        <v>51</v>
      </c>
      <c r="C100" s="96"/>
      <c r="D100" s="97"/>
      <c r="E100" s="97"/>
      <c r="F100" s="97"/>
      <c r="G100" s="97"/>
      <c r="H100" s="97" t="s">
        <v>155</v>
      </c>
      <c r="I100" s="97"/>
      <c r="J100" s="54"/>
      <c r="K100" s="52"/>
      <c r="L100" s="55"/>
      <c r="M100" s="52"/>
      <c r="N100" s="52"/>
      <c r="O100" s="52"/>
      <c r="P100" s="52"/>
      <c r="Q100" s="52"/>
      <c r="R100" s="52"/>
      <c r="S100" s="52"/>
      <c r="T100" s="52"/>
      <c r="U100" s="56"/>
      <c r="V100" s="54"/>
      <c r="W100" s="52"/>
      <c r="X100" s="55"/>
      <c r="Y100" s="52"/>
      <c r="Z100" s="52"/>
      <c r="AA100" s="52"/>
      <c r="AB100" s="52"/>
      <c r="AC100" s="52"/>
      <c r="AD100" s="52"/>
      <c r="AE100" s="52"/>
      <c r="AF100" s="52"/>
      <c r="AG100" s="56"/>
      <c r="AH100" s="57"/>
      <c r="AI100" s="52"/>
      <c r="AJ100" s="55"/>
      <c r="AK100" s="52"/>
      <c r="AL100" s="52"/>
      <c r="AM100" s="52"/>
      <c r="AN100" s="52"/>
      <c r="AO100" s="52"/>
      <c r="AP100" s="52"/>
      <c r="AQ100" s="52"/>
      <c r="AR100" s="52"/>
      <c r="AS100" s="53"/>
      <c r="AT100" s="57"/>
      <c r="AU100" s="52"/>
      <c r="AV100" s="55"/>
      <c r="AW100" s="52"/>
      <c r="AX100" s="52"/>
      <c r="AY100" s="52"/>
      <c r="AZ100" s="52"/>
      <c r="BA100" s="52"/>
      <c r="BB100" s="52"/>
      <c r="BC100" s="52"/>
      <c r="BD100" s="52"/>
      <c r="BE100" s="53"/>
    </row>
    <row r="101" spans="1:57" x14ac:dyDescent="0.35">
      <c r="A101" s="95" t="s">
        <v>52</v>
      </c>
      <c r="B101" s="95" t="s">
        <v>53</v>
      </c>
      <c r="C101" s="64"/>
      <c r="D101" s="65"/>
      <c r="E101" s="65"/>
      <c r="F101" s="65"/>
      <c r="G101" s="65"/>
      <c r="H101" s="65" t="s">
        <v>155</v>
      </c>
      <c r="I101" s="65"/>
      <c r="J101" s="54"/>
      <c r="K101" s="52"/>
      <c r="L101" s="55"/>
      <c r="M101" s="52"/>
      <c r="N101" s="52"/>
      <c r="O101" s="52"/>
      <c r="P101" s="52"/>
      <c r="Q101" s="52"/>
      <c r="R101" s="52"/>
      <c r="S101" s="52"/>
      <c r="T101" s="52"/>
      <c r="U101" s="56"/>
      <c r="V101" s="54"/>
      <c r="W101" s="52"/>
      <c r="X101" s="55"/>
      <c r="Y101" s="52"/>
      <c r="Z101" s="52"/>
      <c r="AA101" s="52"/>
      <c r="AB101" s="52"/>
      <c r="AC101" s="52"/>
      <c r="AD101" s="52"/>
      <c r="AE101" s="52"/>
      <c r="AF101" s="52"/>
      <c r="AG101" s="56"/>
      <c r="AH101" s="57"/>
      <c r="AI101" s="52"/>
      <c r="AJ101" s="55"/>
      <c r="AK101" s="52"/>
      <c r="AL101" s="52"/>
      <c r="AM101" s="52"/>
      <c r="AN101" s="52"/>
      <c r="AO101" s="52"/>
      <c r="AP101" s="52"/>
      <c r="AQ101" s="52"/>
      <c r="AR101" s="52"/>
      <c r="AS101" s="53"/>
      <c r="AT101" s="57"/>
      <c r="AU101" s="52"/>
      <c r="AV101" s="55"/>
      <c r="AW101" s="52"/>
      <c r="AX101" s="52"/>
      <c r="AY101" s="52"/>
      <c r="AZ101" s="52"/>
      <c r="BA101" s="52"/>
      <c r="BB101" s="52"/>
      <c r="BC101" s="52"/>
      <c r="BD101" s="52"/>
      <c r="BE101" s="53"/>
    </row>
    <row r="102" spans="1:57" x14ac:dyDescent="0.35">
      <c r="A102" s="95" t="s">
        <v>54</v>
      </c>
      <c r="B102" s="95" t="s">
        <v>55</v>
      </c>
      <c r="C102" s="96"/>
      <c r="D102" s="97"/>
      <c r="E102" s="97"/>
      <c r="F102" s="97"/>
      <c r="G102" s="97"/>
      <c r="H102" s="97" t="s">
        <v>155</v>
      </c>
      <c r="I102" s="97"/>
      <c r="J102" s="54"/>
      <c r="K102" s="52"/>
      <c r="L102" s="55"/>
      <c r="M102" s="52"/>
      <c r="N102" s="52"/>
      <c r="O102" s="52"/>
      <c r="P102" s="52"/>
      <c r="Q102" s="52"/>
      <c r="R102" s="52"/>
      <c r="S102" s="52"/>
      <c r="T102" s="52"/>
      <c r="U102" s="56"/>
      <c r="V102" s="54"/>
      <c r="W102" s="52"/>
      <c r="X102" s="55"/>
      <c r="Y102" s="52">
        <f t="shared" ref="Y102:AG102" si="25">1/9</f>
        <v>0.1111111111111111</v>
      </c>
      <c r="Z102" s="52">
        <f t="shared" si="25"/>
        <v>0.1111111111111111</v>
      </c>
      <c r="AA102" s="52">
        <f t="shared" si="25"/>
        <v>0.1111111111111111</v>
      </c>
      <c r="AB102" s="52">
        <f t="shared" si="25"/>
        <v>0.1111111111111111</v>
      </c>
      <c r="AC102" s="52">
        <f t="shared" si="25"/>
        <v>0.1111111111111111</v>
      </c>
      <c r="AD102" s="52">
        <f t="shared" si="25"/>
        <v>0.1111111111111111</v>
      </c>
      <c r="AE102" s="52">
        <f t="shared" si="25"/>
        <v>0.1111111111111111</v>
      </c>
      <c r="AF102" s="52">
        <f t="shared" si="25"/>
        <v>0.1111111111111111</v>
      </c>
      <c r="AG102" s="52">
        <f t="shared" si="25"/>
        <v>0.1111111111111111</v>
      </c>
      <c r="AH102" s="57"/>
      <c r="AI102" s="52"/>
      <c r="AJ102" s="55"/>
      <c r="AK102" s="52"/>
      <c r="AL102" s="52"/>
      <c r="AM102" s="52"/>
      <c r="AN102" s="52"/>
      <c r="AO102" s="52"/>
      <c r="AP102" s="52"/>
      <c r="AQ102" s="52"/>
      <c r="AR102" s="52"/>
      <c r="AS102" s="53"/>
      <c r="AT102" s="57"/>
      <c r="AU102" s="52"/>
      <c r="AV102" s="55"/>
      <c r="AW102" s="52"/>
      <c r="AX102" s="52"/>
      <c r="AY102" s="52"/>
      <c r="AZ102" s="52"/>
      <c r="BA102" s="52"/>
      <c r="BB102" s="52"/>
      <c r="BC102" s="52"/>
      <c r="BD102" s="52"/>
      <c r="BE102" s="53"/>
    </row>
    <row r="103" spans="1:57" x14ac:dyDescent="0.35">
      <c r="A103" s="95" t="s">
        <v>56</v>
      </c>
      <c r="B103" s="95" t="s">
        <v>57</v>
      </c>
      <c r="C103" s="64"/>
      <c r="D103" s="65"/>
      <c r="E103" s="65"/>
      <c r="F103" s="65"/>
      <c r="G103" s="65"/>
      <c r="H103" s="65" t="s">
        <v>155</v>
      </c>
      <c r="I103" s="65"/>
      <c r="J103" s="54"/>
      <c r="K103" s="52"/>
      <c r="L103" s="55"/>
      <c r="M103" s="52"/>
      <c r="N103" s="52"/>
      <c r="O103" s="52"/>
      <c r="P103" s="52"/>
      <c r="Q103" s="52"/>
      <c r="R103" s="52"/>
      <c r="S103" s="52"/>
      <c r="T103" s="52"/>
      <c r="U103" s="56"/>
      <c r="V103" s="54"/>
      <c r="W103" s="52"/>
      <c r="X103" s="55"/>
      <c r="Y103" s="52"/>
      <c r="Z103" s="52"/>
      <c r="AA103" s="52"/>
      <c r="AB103" s="52"/>
      <c r="AC103" s="52"/>
      <c r="AD103" s="52"/>
      <c r="AE103" s="52"/>
      <c r="AF103" s="52"/>
      <c r="AG103" s="56"/>
      <c r="AH103" s="57"/>
      <c r="AI103" s="52"/>
      <c r="AJ103" s="55"/>
      <c r="AK103" s="52"/>
      <c r="AL103" s="52"/>
      <c r="AM103" s="52"/>
      <c r="AN103" s="52"/>
      <c r="AO103" s="52"/>
      <c r="AP103" s="52"/>
      <c r="AQ103" s="52"/>
      <c r="AR103" s="52"/>
      <c r="AS103" s="53"/>
      <c r="AT103" s="57"/>
      <c r="AU103" s="52"/>
      <c r="AV103" s="55"/>
      <c r="AW103" s="52"/>
      <c r="AX103" s="52"/>
      <c r="AY103" s="52"/>
      <c r="AZ103" s="52"/>
      <c r="BA103" s="52"/>
      <c r="BB103" s="52"/>
      <c r="BC103" s="52"/>
      <c r="BD103" s="52"/>
      <c r="BE103" s="53"/>
    </row>
    <row r="104" spans="1:57" x14ac:dyDescent="0.35">
      <c r="A104" s="95" t="s">
        <v>58</v>
      </c>
      <c r="B104" s="95" t="s">
        <v>59</v>
      </c>
      <c r="C104" s="96"/>
      <c r="D104" s="97"/>
      <c r="E104" s="97"/>
      <c r="F104" s="97"/>
      <c r="G104" s="97"/>
      <c r="H104" s="97" t="s">
        <v>155</v>
      </c>
      <c r="I104" s="97"/>
      <c r="J104" s="54"/>
      <c r="K104" s="52"/>
      <c r="L104" s="55"/>
      <c r="M104" s="52"/>
      <c r="N104" s="52"/>
      <c r="O104" s="52"/>
      <c r="P104" s="52"/>
      <c r="Q104" s="52"/>
      <c r="R104" s="52"/>
      <c r="S104" s="52"/>
      <c r="T104" s="52"/>
      <c r="U104" s="56"/>
      <c r="V104" s="54"/>
      <c r="W104" s="52"/>
      <c r="X104" s="55"/>
      <c r="Y104" s="52"/>
      <c r="Z104" s="52"/>
      <c r="AA104" s="52"/>
      <c r="AB104" s="52"/>
      <c r="AC104" s="52"/>
      <c r="AD104" s="52"/>
      <c r="AE104" s="52"/>
      <c r="AF104" s="52"/>
      <c r="AG104" s="56"/>
      <c r="AH104" s="57"/>
      <c r="AI104" s="52"/>
      <c r="AJ104" s="55"/>
      <c r="AK104" s="52"/>
      <c r="AL104" s="52"/>
      <c r="AM104" s="52"/>
      <c r="AN104" s="52"/>
      <c r="AO104" s="52"/>
      <c r="AP104" s="52"/>
      <c r="AQ104" s="52"/>
      <c r="AR104" s="52"/>
      <c r="AS104" s="53"/>
      <c r="AT104" s="57"/>
      <c r="AU104" s="52"/>
      <c r="AV104" s="55"/>
      <c r="AW104" s="52"/>
      <c r="AX104" s="52"/>
      <c r="AY104" s="52"/>
      <c r="AZ104" s="52"/>
      <c r="BA104" s="52"/>
      <c r="BB104" s="52"/>
      <c r="BC104" s="52"/>
      <c r="BD104" s="52"/>
      <c r="BE104" s="53"/>
    </row>
    <row r="105" spans="1:57" x14ac:dyDescent="0.35">
      <c r="A105" s="95" t="s">
        <v>60</v>
      </c>
      <c r="B105" s="95" t="s">
        <v>61</v>
      </c>
      <c r="C105" s="64"/>
      <c r="D105" s="65"/>
      <c r="E105" s="65"/>
      <c r="F105" s="65"/>
      <c r="G105" s="65"/>
      <c r="H105" s="65" t="s">
        <v>155</v>
      </c>
      <c r="I105" s="65"/>
      <c r="J105" s="54"/>
      <c r="K105" s="52"/>
      <c r="L105" s="55"/>
      <c r="M105" s="52"/>
      <c r="N105" s="52"/>
      <c r="O105" s="52"/>
      <c r="P105" s="52"/>
      <c r="Q105" s="52"/>
      <c r="R105" s="52"/>
      <c r="S105" s="52"/>
      <c r="T105" s="52"/>
      <c r="U105" s="56"/>
      <c r="V105" s="54"/>
      <c r="W105" s="52"/>
      <c r="X105" s="55"/>
      <c r="Y105" s="52"/>
      <c r="Z105" s="52"/>
      <c r="AA105" s="52"/>
      <c r="AB105" s="52"/>
      <c r="AC105" s="52"/>
      <c r="AD105" s="52"/>
      <c r="AE105" s="52"/>
      <c r="AF105" s="52"/>
      <c r="AG105" s="56"/>
      <c r="AH105" s="57"/>
      <c r="AI105" s="52"/>
      <c r="AJ105" s="55"/>
      <c r="AK105" s="52"/>
      <c r="AL105" s="52"/>
      <c r="AM105" s="52"/>
      <c r="AN105" s="52"/>
      <c r="AO105" s="52"/>
      <c r="AP105" s="52"/>
      <c r="AQ105" s="52"/>
      <c r="AR105" s="52"/>
      <c r="AS105" s="53"/>
      <c r="AT105" s="57"/>
      <c r="AU105" s="52"/>
      <c r="AV105" s="55"/>
      <c r="AW105" s="52"/>
      <c r="AX105" s="52"/>
      <c r="AY105" s="52"/>
      <c r="AZ105" s="52"/>
      <c r="BA105" s="52"/>
      <c r="BB105" s="52"/>
      <c r="BC105" s="52"/>
      <c r="BD105" s="52"/>
      <c r="BE105" s="53"/>
    </row>
    <row r="106" spans="1:57" ht="15" thickBot="1" x14ac:dyDescent="0.4">
      <c r="A106" s="76"/>
      <c r="B106" s="77"/>
      <c r="C106" s="78"/>
      <c r="D106" s="79"/>
      <c r="E106" s="79"/>
      <c r="F106" s="79"/>
      <c r="G106" s="79"/>
      <c r="H106" s="79"/>
      <c r="I106" s="79"/>
      <c r="J106" s="80"/>
      <c r="K106" s="81"/>
      <c r="L106" s="81"/>
      <c r="M106" s="81"/>
      <c r="N106" s="81"/>
      <c r="O106" s="81"/>
      <c r="P106" s="88"/>
      <c r="Q106" s="81"/>
      <c r="R106" s="81"/>
      <c r="S106" s="81"/>
      <c r="T106" s="81"/>
      <c r="U106" s="83"/>
      <c r="V106" s="80"/>
      <c r="W106" s="81"/>
      <c r="X106" s="81"/>
      <c r="Y106" s="81"/>
      <c r="Z106" s="81"/>
      <c r="AA106" s="81"/>
      <c r="AB106" s="88"/>
      <c r="AC106" s="81"/>
      <c r="AD106" s="81"/>
      <c r="AE106" s="81"/>
      <c r="AF106" s="81"/>
      <c r="AG106" s="84"/>
      <c r="AH106" s="85"/>
      <c r="AI106" s="81"/>
      <c r="AJ106" s="81"/>
      <c r="AK106" s="81"/>
      <c r="AL106" s="81"/>
      <c r="AM106" s="81"/>
      <c r="AN106" s="88"/>
      <c r="AO106" s="81"/>
      <c r="AP106" s="81"/>
      <c r="AQ106" s="81"/>
      <c r="AR106" s="81"/>
      <c r="AS106" s="83"/>
      <c r="AT106" s="85"/>
      <c r="AU106" s="81"/>
      <c r="AV106" s="81"/>
      <c r="AW106" s="81"/>
      <c r="AX106" s="81"/>
      <c r="AY106" s="81"/>
      <c r="AZ106" s="88"/>
      <c r="BA106" s="81"/>
      <c r="BB106" s="81"/>
      <c r="BC106" s="81"/>
      <c r="BD106" s="81"/>
      <c r="BE106" s="83"/>
    </row>
    <row r="107" spans="1:57" x14ac:dyDescent="0.35">
      <c r="A107" s="141">
        <v>6</v>
      </c>
      <c r="B107" s="123" t="s">
        <v>217</v>
      </c>
      <c r="C107" s="137" t="s">
        <v>149</v>
      </c>
      <c r="D107" s="138"/>
      <c r="E107" s="138"/>
      <c r="F107" s="139" t="s">
        <v>150</v>
      </c>
      <c r="G107" s="138"/>
      <c r="H107" s="138" t="s">
        <v>149</v>
      </c>
      <c r="I107" s="138" t="s">
        <v>149</v>
      </c>
      <c r="J107" s="66"/>
      <c r="K107" s="67"/>
      <c r="L107" s="67"/>
      <c r="M107" s="67"/>
      <c r="N107" s="67"/>
      <c r="O107" s="67"/>
      <c r="P107" s="67"/>
      <c r="Q107" s="67"/>
      <c r="R107" s="67"/>
      <c r="S107" s="70"/>
      <c r="T107" s="67"/>
      <c r="U107" s="71"/>
      <c r="V107" s="66"/>
      <c r="W107" s="67"/>
      <c r="X107" s="67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67"/>
      <c r="AO107" s="67"/>
      <c r="AP107" s="67"/>
      <c r="AQ107" s="70"/>
      <c r="AR107" s="67"/>
      <c r="AS107" s="71"/>
      <c r="AT107" s="72"/>
      <c r="AU107" s="67"/>
      <c r="AV107" s="67"/>
      <c r="AW107" s="67"/>
      <c r="AX107" s="67"/>
      <c r="AY107" s="67"/>
      <c r="AZ107" s="67"/>
      <c r="BA107" s="67"/>
      <c r="BB107" s="67"/>
      <c r="BC107" s="70"/>
      <c r="BD107" s="67"/>
      <c r="BE107" s="71"/>
    </row>
    <row r="108" spans="1:57" x14ac:dyDescent="0.35">
      <c r="A108" s="142"/>
      <c r="B108" s="143"/>
      <c r="C108" s="132"/>
      <c r="D108" s="126"/>
      <c r="E108" s="126"/>
      <c r="F108" s="140"/>
      <c r="G108" s="126"/>
      <c r="H108" s="126"/>
      <c r="I108" s="126"/>
      <c r="J108" s="59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74"/>
      <c r="V108" s="59"/>
      <c r="W108" s="55"/>
      <c r="X108" s="55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55"/>
      <c r="AO108" s="55"/>
      <c r="AP108" s="55"/>
      <c r="AQ108" s="55"/>
      <c r="AR108" s="55"/>
      <c r="AS108" s="74"/>
      <c r="AT108" s="61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74"/>
    </row>
    <row r="109" spans="1:57" x14ac:dyDescent="0.35">
      <c r="A109" s="127" t="s">
        <v>218</v>
      </c>
      <c r="B109" s="146" t="s">
        <v>219</v>
      </c>
      <c r="C109" s="131" t="s">
        <v>155</v>
      </c>
      <c r="D109" s="125"/>
      <c r="E109" s="125"/>
      <c r="F109" s="125" t="s">
        <v>155</v>
      </c>
      <c r="G109" s="125"/>
      <c r="H109" s="125" t="s">
        <v>155</v>
      </c>
      <c r="I109" s="125" t="s">
        <v>155</v>
      </c>
      <c r="J109" s="59"/>
      <c r="K109" s="55"/>
      <c r="L109" s="55"/>
      <c r="M109" s="55"/>
      <c r="N109" s="55"/>
      <c r="O109" s="55"/>
      <c r="P109" s="55"/>
      <c r="Q109" s="91"/>
      <c r="R109" s="91"/>
      <c r="S109" s="91"/>
      <c r="T109" s="91"/>
      <c r="U109" s="92"/>
      <c r="V109" s="59"/>
      <c r="W109" s="55"/>
      <c r="X109" s="55"/>
      <c r="Y109" s="93"/>
      <c r="Z109" s="93"/>
      <c r="AA109" s="93"/>
      <c r="AB109" s="93"/>
      <c r="AC109" s="93"/>
      <c r="AD109" s="93"/>
      <c r="AE109" s="93"/>
      <c r="AF109" s="93"/>
      <c r="AG109" s="93"/>
      <c r="AH109" s="61"/>
      <c r="AI109" s="55"/>
      <c r="AJ109" s="55"/>
      <c r="AK109" s="55"/>
      <c r="AL109" s="55"/>
      <c r="AM109" s="55"/>
      <c r="AN109" s="55"/>
      <c r="AO109" s="91"/>
      <c r="AP109" s="91"/>
      <c r="AQ109" s="91"/>
      <c r="AR109" s="91"/>
      <c r="AS109" s="92"/>
      <c r="AT109" s="61"/>
      <c r="AU109" s="55"/>
      <c r="AV109" s="55"/>
      <c r="AW109" s="55"/>
      <c r="AX109" s="55"/>
      <c r="AY109" s="55"/>
      <c r="AZ109" s="55"/>
      <c r="BA109" s="91"/>
      <c r="BB109" s="91"/>
      <c r="BC109" s="91"/>
      <c r="BD109" s="91"/>
      <c r="BE109" s="92"/>
    </row>
    <row r="110" spans="1:57" x14ac:dyDescent="0.35">
      <c r="A110" s="128"/>
      <c r="B110" s="147"/>
      <c r="C110" s="132"/>
      <c r="D110" s="126"/>
      <c r="E110" s="126"/>
      <c r="F110" s="126"/>
      <c r="G110" s="126"/>
      <c r="H110" s="126"/>
      <c r="I110" s="126"/>
      <c r="J110" s="59"/>
      <c r="K110" s="55"/>
      <c r="L110" s="55"/>
      <c r="M110" s="55"/>
      <c r="N110" s="55"/>
      <c r="O110" s="55"/>
      <c r="P110" s="55"/>
      <c r="Q110" s="52"/>
      <c r="R110" s="52"/>
      <c r="S110" s="52"/>
      <c r="T110" s="52"/>
      <c r="U110" s="53"/>
      <c r="V110" s="59"/>
      <c r="W110" s="55"/>
      <c r="X110" s="55"/>
      <c r="Y110" s="93"/>
      <c r="Z110" s="93"/>
      <c r="AA110" s="93"/>
      <c r="AB110" s="93"/>
      <c r="AC110" s="93"/>
      <c r="AD110" s="93"/>
      <c r="AE110" s="93"/>
      <c r="AF110" s="93"/>
      <c r="AG110" s="93"/>
      <c r="AH110" s="61"/>
      <c r="AI110" s="55"/>
      <c r="AJ110" s="55"/>
      <c r="AK110" s="55"/>
      <c r="AL110" s="55"/>
      <c r="AM110" s="55"/>
      <c r="AN110" s="55"/>
      <c r="AO110" s="52"/>
      <c r="AP110" s="52"/>
      <c r="AQ110" s="52"/>
      <c r="AR110" s="52"/>
      <c r="AS110" s="53"/>
      <c r="AT110" s="61"/>
      <c r="AU110" s="55"/>
      <c r="AV110" s="55"/>
      <c r="AW110" s="55"/>
      <c r="AX110" s="55"/>
      <c r="AY110" s="55"/>
      <c r="AZ110" s="55"/>
      <c r="BA110" s="52"/>
      <c r="BB110" s="52"/>
      <c r="BC110" s="52"/>
      <c r="BD110" s="52"/>
      <c r="BE110" s="53"/>
    </row>
    <row r="111" spans="1:57" x14ac:dyDescent="0.35">
      <c r="A111" s="127" t="s">
        <v>220</v>
      </c>
      <c r="B111" s="129" t="s">
        <v>221</v>
      </c>
      <c r="C111" s="131" t="s">
        <v>155</v>
      </c>
      <c r="D111" s="125"/>
      <c r="E111" s="125"/>
      <c r="F111" s="125" t="s">
        <v>155</v>
      </c>
      <c r="G111" s="125"/>
      <c r="H111" s="125" t="s">
        <v>155</v>
      </c>
      <c r="I111" s="125" t="s">
        <v>155</v>
      </c>
      <c r="J111" s="59"/>
      <c r="K111" s="55"/>
      <c r="L111" s="55"/>
      <c r="M111" s="55"/>
      <c r="N111" s="55"/>
      <c r="O111" s="55"/>
      <c r="P111" s="55"/>
      <c r="Q111" s="91"/>
      <c r="R111" s="91"/>
      <c r="S111" s="91"/>
      <c r="T111" s="91"/>
      <c r="U111" s="92"/>
      <c r="V111" s="59"/>
      <c r="W111" s="55"/>
      <c r="X111" s="55"/>
      <c r="Y111" s="55"/>
      <c r="Z111" s="55"/>
      <c r="AA111" s="55"/>
      <c r="AB111" s="55"/>
      <c r="AC111" s="93"/>
      <c r="AD111" s="93"/>
      <c r="AE111" s="93"/>
      <c r="AF111" s="93"/>
      <c r="AG111" s="93"/>
      <c r="AH111" s="93"/>
      <c r="AI111" s="93"/>
      <c r="AJ111" s="93"/>
      <c r="AK111" s="93"/>
      <c r="AL111" s="55"/>
      <c r="AM111" s="55"/>
      <c r="AN111" s="55"/>
      <c r="AO111" s="91"/>
      <c r="AP111" s="91"/>
      <c r="AQ111" s="91"/>
      <c r="AR111" s="91"/>
      <c r="AS111" s="92"/>
      <c r="AT111" s="61"/>
      <c r="AU111" s="55"/>
      <c r="AV111" s="55"/>
      <c r="AW111" s="55"/>
      <c r="AX111" s="55"/>
      <c r="AY111" s="55"/>
      <c r="AZ111" s="55"/>
      <c r="BA111" s="91"/>
      <c r="BB111" s="91"/>
      <c r="BC111" s="91"/>
      <c r="BD111" s="91"/>
      <c r="BE111" s="92"/>
    </row>
    <row r="112" spans="1:57" x14ac:dyDescent="0.35">
      <c r="A112" s="128"/>
      <c r="B112" s="130"/>
      <c r="C112" s="132"/>
      <c r="D112" s="126"/>
      <c r="E112" s="126"/>
      <c r="F112" s="126"/>
      <c r="G112" s="126"/>
      <c r="H112" s="126"/>
      <c r="I112" s="126"/>
      <c r="J112" s="59"/>
      <c r="K112" s="55"/>
      <c r="L112" s="55"/>
      <c r="M112" s="55"/>
      <c r="N112" s="55"/>
      <c r="O112" s="55"/>
      <c r="P112" s="55"/>
      <c r="Q112" s="52"/>
      <c r="R112" s="52"/>
      <c r="S112" s="52"/>
      <c r="T112" s="52"/>
      <c r="U112" s="53"/>
      <c r="V112" s="59"/>
      <c r="W112" s="55"/>
      <c r="X112" s="55"/>
      <c r="Y112" s="55"/>
      <c r="Z112" s="55"/>
      <c r="AA112" s="55"/>
      <c r="AB112" s="55"/>
      <c r="AC112" s="93"/>
      <c r="AD112" s="93"/>
      <c r="AE112" s="93"/>
      <c r="AF112" s="93"/>
      <c r="AG112" s="93"/>
      <c r="AH112" s="93"/>
      <c r="AI112" s="93"/>
      <c r="AJ112" s="93"/>
      <c r="AK112" s="93"/>
      <c r="AL112" s="55"/>
      <c r="AM112" s="55"/>
      <c r="AN112" s="55"/>
      <c r="AO112" s="52"/>
      <c r="AP112" s="52"/>
      <c r="AQ112" s="52"/>
      <c r="AR112" s="52"/>
      <c r="AS112" s="53"/>
      <c r="AT112" s="61"/>
      <c r="AU112" s="55"/>
      <c r="AV112" s="55"/>
      <c r="AW112" s="55"/>
      <c r="AX112" s="55"/>
      <c r="AY112" s="55"/>
      <c r="AZ112" s="55"/>
      <c r="BA112" s="52"/>
      <c r="BB112" s="52"/>
      <c r="BC112" s="52"/>
      <c r="BD112" s="52"/>
      <c r="BE112" s="53"/>
    </row>
    <row r="113" spans="1:57" x14ac:dyDescent="0.35">
      <c r="A113" s="127" t="s">
        <v>222</v>
      </c>
      <c r="B113" s="129" t="s">
        <v>223</v>
      </c>
      <c r="C113" s="131"/>
      <c r="D113" s="125"/>
      <c r="E113" s="125"/>
      <c r="F113" s="125" t="s">
        <v>155</v>
      </c>
      <c r="G113" s="125"/>
      <c r="H113" s="125" t="s">
        <v>155</v>
      </c>
      <c r="I113" s="125" t="s">
        <v>155</v>
      </c>
      <c r="J113" s="59"/>
      <c r="K113" s="55"/>
      <c r="L113" s="55"/>
      <c r="M113" s="55"/>
      <c r="N113" s="55"/>
      <c r="O113" s="55"/>
      <c r="P113" s="55"/>
      <c r="Q113" s="91"/>
      <c r="R113" s="91"/>
      <c r="S113" s="91"/>
      <c r="T113" s="91"/>
      <c r="U113" s="92"/>
      <c r="V113" s="59"/>
      <c r="W113" s="55"/>
      <c r="X113" s="55"/>
      <c r="Y113" s="55"/>
      <c r="Z113" s="55"/>
      <c r="AA113" s="55"/>
      <c r="AB113" s="55"/>
      <c r="AC113" s="91"/>
      <c r="AD113" s="91"/>
      <c r="AE113" s="91"/>
      <c r="AF113" s="91"/>
      <c r="AG113" s="93"/>
      <c r="AH113" s="93"/>
      <c r="AI113" s="93"/>
      <c r="AJ113" s="93"/>
      <c r="AK113" s="93"/>
      <c r="AL113" s="93"/>
      <c r="AM113" s="93"/>
      <c r="AN113" s="55"/>
      <c r="AO113" s="91"/>
      <c r="AP113" s="91"/>
      <c r="AQ113" s="91"/>
      <c r="AR113" s="91"/>
      <c r="AS113" s="92"/>
      <c r="AT113" s="61"/>
      <c r="AU113" s="55"/>
      <c r="AV113" s="55"/>
      <c r="AW113" s="55"/>
      <c r="AX113" s="55"/>
      <c r="AY113" s="55"/>
      <c r="AZ113" s="55"/>
      <c r="BA113" s="91"/>
      <c r="BB113" s="91"/>
      <c r="BC113" s="91"/>
      <c r="BD113" s="91"/>
      <c r="BE113" s="92"/>
    </row>
    <row r="114" spans="1:57" x14ac:dyDescent="0.35">
      <c r="A114" s="128"/>
      <c r="B114" s="130"/>
      <c r="C114" s="132"/>
      <c r="D114" s="126"/>
      <c r="E114" s="126"/>
      <c r="F114" s="126"/>
      <c r="G114" s="126"/>
      <c r="H114" s="126"/>
      <c r="I114" s="126"/>
      <c r="J114" s="59"/>
      <c r="K114" s="55"/>
      <c r="L114" s="55"/>
      <c r="M114" s="55"/>
      <c r="N114" s="55"/>
      <c r="O114" s="55"/>
      <c r="P114" s="55"/>
      <c r="Q114" s="52"/>
      <c r="R114" s="52"/>
      <c r="S114" s="52"/>
      <c r="T114" s="52"/>
      <c r="U114" s="53"/>
      <c r="V114" s="59"/>
      <c r="W114" s="55"/>
      <c r="X114" s="55"/>
      <c r="Y114" s="55"/>
      <c r="Z114" s="55"/>
      <c r="AA114" s="55"/>
      <c r="AB114" s="55"/>
      <c r="AC114" s="52"/>
      <c r="AD114" s="52"/>
      <c r="AE114" s="52"/>
      <c r="AF114" s="52"/>
      <c r="AG114" s="93"/>
      <c r="AH114" s="93"/>
      <c r="AI114" s="93"/>
      <c r="AJ114" s="93"/>
      <c r="AK114" s="93"/>
      <c r="AL114" s="93"/>
      <c r="AM114" s="93"/>
      <c r="AN114" s="55"/>
      <c r="AO114" s="52"/>
      <c r="AP114" s="52"/>
      <c r="AQ114" s="52"/>
      <c r="AR114" s="52"/>
      <c r="AS114" s="53"/>
      <c r="AT114" s="61"/>
      <c r="AU114" s="55"/>
      <c r="AV114" s="55"/>
      <c r="AW114" s="55"/>
      <c r="AX114" s="55"/>
      <c r="AY114" s="55"/>
      <c r="AZ114" s="55"/>
      <c r="BA114" s="52"/>
      <c r="BB114" s="52"/>
      <c r="BC114" s="52"/>
      <c r="BD114" s="52"/>
      <c r="BE114" s="53"/>
    </row>
    <row r="115" spans="1:57" x14ac:dyDescent="0.35">
      <c r="A115" s="95" t="s">
        <v>34</v>
      </c>
      <c r="B115" s="95" t="s">
        <v>36</v>
      </c>
      <c r="C115" s="96"/>
      <c r="D115" s="97"/>
      <c r="E115" s="97"/>
      <c r="F115" s="97"/>
      <c r="G115" s="97"/>
      <c r="H115" s="97" t="s">
        <v>155</v>
      </c>
      <c r="I115" s="97"/>
      <c r="J115" s="54"/>
      <c r="K115" s="52"/>
      <c r="L115" s="55"/>
      <c r="M115" s="52"/>
      <c r="N115" s="52"/>
      <c r="O115" s="52"/>
      <c r="P115" s="52"/>
      <c r="Q115" s="52"/>
      <c r="R115" s="52"/>
      <c r="S115" s="52"/>
      <c r="T115" s="52"/>
      <c r="U115" s="56"/>
      <c r="V115" s="54"/>
      <c r="W115" s="52"/>
      <c r="X115" s="55"/>
      <c r="Y115" s="52">
        <f>0.5/9</f>
        <v>5.5555555555555552E-2</v>
      </c>
      <c r="Z115" s="52">
        <f t="shared" ref="Z115:AG124" si="26">0.5/9</f>
        <v>5.5555555555555552E-2</v>
      </c>
      <c r="AA115" s="52">
        <f t="shared" si="26"/>
        <v>5.5555555555555552E-2</v>
      </c>
      <c r="AB115" s="52">
        <f t="shared" si="26"/>
        <v>5.5555555555555552E-2</v>
      </c>
      <c r="AC115" s="52">
        <f t="shared" si="26"/>
        <v>5.5555555555555552E-2</v>
      </c>
      <c r="AD115" s="52">
        <f t="shared" si="26"/>
        <v>5.5555555555555552E-2</v>
      </c>
      <c r="AE115" s="52">
        <f t="shared" si="26"/>
        <v>5.5555555555555552E-2</v>
      </c>
      <c r="AF115" s="52">
        <f t="shared" si="26"/>
        <v>5.5555555555555552E-2</v>
      </c>
      <c r="AG115" s="52">
        <f t="shared" si="26"/>
        <v>5.5555555555555552E-2</v>
      </c>
      <c r="AH115" s="57">
        <v>0.1</v>
      </c>
      <c r="AI115" s="52">
        <v>0.1</v>
      </c>
      <c r="AJ115" s="55">
        <v>0.1</v>
      </c>
      <c r="AK115" s="52">
        <v>0.1</v>
      </c>
      <c r="AL115" s="52">
        <v>0.1</v>
      </c>
      <c r="AM115" s="52">
        <v>0.1</v>
      </c>
      <c r="AN115" s="52"/>
      <c r="AO115" s="52"/>
      <c r="AP115" s="52"/>
      <c r="AQ115" s="52"/>
      <c r="AR115" s="52"/>
      <c r="AS115" s="53"/>
      <c r="AT115" s="57"/>
      <c r="AU115" s="52"/>
      <c r="AV115" s="55"/>
      <c r="AW115" s="52"/>
      <c r="AX115" s="52"/>
      <c r="AY115" s="52"/>
      <c r="AZ115" s="52"/>
      <c r="BA115" s="52"/>
      <c r="BB115" s="52"/>
      <c r="BC115" s="52"/>
      <c r="BD115" s="52"/>
      <c r="BE115" s="53"/>
    </row>
    <row r="116" spans="1:57" x14ac:dyDescent="0.35">
      <c r="A116" s="95" t="s">
        <v>39</v>
      </c>
      <c r="B116" s="95" t="s">
        <v>40</v>
      </c>
      <c r="C116" s="64"/>
      <c r="D116" s="65"/>
      <c r="E116" s="65"/>
      <c r="F116" s="65"/>
      <c r="G116" s="65"/>
      <c r="H116" s="65" t="s">
        <v>155</v>
      </c>
      <c r="I116" s="65"/>
      <c r="J116" s="54"/>
      <c r="K116" s="52"/>
      <c r="L116" s="55"/>
      <c r="M116" s="52"/>
      <c r="N116" s="52"/>
      <c r="O116" s="52"/>
      <c r="P116" s="52"/>
      <c r="Q116" s="52"/>
      <c r="R116" s="52"/>
      <c r="S116" s="52"/>
      <c r="T116" s="52"/>
      <c r="U116" s="56"/>
      <c r="V116" s="54"/>
      <c r="W116" s="52"/>
      <c r="X116" s="55"/>
      <c r="Y116" s="52">
        <f>0.5/9</f>
        <v>5.5555555555555552E-2</v>
      </c>
      <c r="Z116" s="52">
        <f t="shared" si="26"/>
        <v>5.5555555555555552E-2</v>
      </c>
      <c r="AA116" s="52">
        <f t="shared" si="26"/>
        <v>5.5555555555555552E-2</v>
      </c>
      <c r="AB116" s="52">
        <f t="shared" si="26"/>
        <v>5.5555555555555552E-2</v>
      </c>
      <c r="AC116" s="52">
        <f t="shared" si="26"/>
        <v>5.5555555555555552E-2</v>
      </c>
      <c r="AD116" s="52">
        <f t="shared" si="26"/>
        <v>5.5555555555555552E-2</v>
      </c>
      <c r="AE116" s="52">
        <f t="shared" si="26"/>
        <v>5.5555555555555552E-2</v>
      </c>
      <c r="AF116" s="52">
        <f t="shared" si="26"/>
        <v>5.5555555555555552E-2</v>
      </c>
      <c r="AG116" s="52">
        <f t="shared" si="26"/>
        <v>5.5555555555555552E-2</v>
      </c>
      <c r="AH116" s="57">
        <v>0.1</v>
      </c>
      <c r="AI116" s="52">
        <v>0.1</v>
      </c>
      <c r="AJ116" s="55">
        <v>0.1</v>
      </c>
      <c r="AK116" s="52">
        <v>0.1</v>
      </c>
      <c r="AL116" s="52">
        <v>0.1</v>
      </c>
      <c r="AM116" s="52">
        <v>0.1</v>
      </c>
      <c r="AN116" s="52"/>
      <c r="AO116" s="52"/>
      <c r="AP116" s="52"/>
      <c r="AQ116" s="52"/>
      <c r="AR116" s="52"/>
      <c r="AS116" s="53"/>
      <c r="AT116" s="57"/>
      <c r="AU116" s="52"/>
      <c r="AV116" s="55"/>
      <c r="AW116" s="52"/>
      <c r="AX116" s="52"/>
      <c r="AY116" s="52"/>
      <c r="AZ116" s="52"/>
      <c r="BA116" s="52"/>
      <c r="BB116" s="52"/>
      <c r="BC116" s="52"/>
      <c r="BD116" s="52"/>
      <c r="BE116" s="53"/>
    </row>
    <row r="117" spans="1:57" x14ac:dyDescent="0.35">
      <c r="A117" s="95" t="s">
        <v>43</v>
      </c>
      <c r="B117" s="95" t="s">
        <v>44</v>
      </c>
      <c r="C117" s="96"/>
      <c r="D117" s="97"/>
      <c r="E117" s="97"/>
      <c r="F117" s="97"/>
      <c r="G117" s="97"/>
      <c r="H117" s="97" t="s">
        <v>155</v>
      </c>
      <c r="I117" s="97"/>
      <c r="J117" s="54"/>
      <c r="K117" s="52"/>
      <c r="L117" s="55"/>
      <c r="M117" s="52"/>
      <c r="N117" s="52"/>
      <c r="O117" s="52"/>
      <c r="P117" s="52"/>
      <c r="Q117" s="52"/>
      <c r="R117" s="52"/>
      <c r="S117" s="52"/>
      <c r="T117" s="52"/>
      <c r="U117" s="56"/>
      <c r="V117" s="54"/>
      <c r="W117" s="52"/>
      <c r="X117" s="55"/>
      <c r="Y117" s="52">
        <f t="shared" ref="Y117:Y124" si="27">0.5/9</f>
        <v>5.5555555555555552E-2</v>
      </c>
      <c r="Z117" s="52">
        <f t="shared" si="26"/>
        <v>5.5555555555555552E-2</v>
      </c>
      <c r="AA117" s="52">
        <f t="shared" si="26"/>
        <v>5.5555555555555552E-2</v>
      </c>
      <c r="AB117" s="52">
        <f t="shared" si="26"/>
        <v>5.5555555555555552E-2</v>
      </c>
      <c r="AC117" s="52">
        <f t="shared" si="26"/>
        <v>5.5555555555555552E-2</v>
      </c>
      <c r="AD117" s="52">
        <f t="shared" si="26"/>
        <v>5.5555555555555552E-2</v>
      </c>
      <c r="AE117" s="52">
        <f t="shared" si="26"/>
        <v>5.5555555555555552E-2</v>
      </c>
      <c r="AF117" s="52">
        <f t="shared" si="26"/>
        <v>5.5555555555555552E-2</v>
      </c>
      <c r="AG117" s="52">
        <f t="shared" si="26"/>
        <v>5.5555555555555552E-2</v>
      </c>
      <c r="AH117" s="57">
        <v>0.1</v>
      </c>
      <c r="AI117" s="52">
        <v>0.1</v>
      </c>
      <c r="AJ117" s="55">
        <v>0.1</v>
      </c>
      <c r="AK117" s="52">
        <v>0.1</v>
      </c>
      <c r="AL117" s="52">
        <v>0.1</v>
      </c>
      <c r="AM117" s="52">
        <v>0.1</v>
      </c>
      <c r="AN117" s="52"/>
      <c r="AO117" s="52"/>
      <c r="AP117" s="52"/>
      <c r="AQ117" s="52"/>
      <c r="AR117" s="52"/>
      <c r="AS117" s="53"/>
      <c r="AT117" s="57"/>
      <c r="AU117" s="52"/>
      <c r="AV117" s="55"/>
      <c r="AW117" s="52"/>
      <c r="AX117" s="52"/>
      <c r="AY117" s="52"/>
      <c r="AZ117" s="52"/>
      <c r="BA117" s="52"/>
      <c r="BB117" s="52"/>
      <c r="BC117" s="52"/>
      <c r="BD117" s="52"/>
      <c r="BE117" s="53"/>
    </row>
    <row r="118" spans="1:57" x14ac:dyDescent="0.35">
      <c r="A118" s="95" t="s">
        <v>46</v>
      </c>
      <c r="B118" s="95" t="s">
        <v>47</v>
      </c>
      <c r="C118" s="96"/>
      <c r="D118" s="97"/>
      <c r="E118" s="97"/>
      <c r="F118" s="97"/>
      <c r="G118" s="97"/>
      <c r="H118" s="97" t="s">
        <v>155</v>
      </c>
      <c r="I118" s="97"/>
      <c r="J118" s="54"/>
      <c r="K118" s="52"/>
      <c r="L118" s="55"/>
      <c r="M118" s="52"/>
      <c r="N118" s="52"/>
      <c r="O118" s="52"/>
      <c r="P118" s="52"/>
      <c r="Q118" s="52"/>
      <c r="R118" s="52"/>
      <c r="S118" s="52"/>
      <c r="T118" s="52"/>
      <c r="U118" s="56"/>
      <c r="V118" s="54"/>
      <c r="W118" s="52"/>
      <c r="X118" s="55"/>
      <c r="Y118" s="52">
        <f t="shared" si="27"/>
        <v>5.5555555555555552E-2</v>
      </c>
      <c r="Z118" s="52">
        <f t="shared" si="26"/>
        <v>5.5555555555555552E-2</v>
      </c>
      <c r="AA118" s="52">
        <f t="shared" si="26"/>
        <v>5.5555555555555552E-2</v>
      </c>
      <c r="AB118" s="52">
        <f t="shared" si="26"/>
        <v>5.5555555555555552E-2</v>
      </c>
      <c r="AC118" s="52">
        <f t="shared" si="26"/>
        <v>5.5555555555555552E-2</v>
      </c>
      <c r="AD118" s="52">
        <f t="shared" si="26"/>
        <v>5.5555555555555552E-2</v>
      </c>
      <c r="AE118" s="52">
        <f t="shared" si="26"/>
        <v>5.5555555555555552E-2</v>
      </c>
      <c r="AF118" s="52">
        <f t="shared" si="26"/>
        <v>5.5555555555555552E-2</v>
      </c>
      <c r="AG118" s="52">
        <f t="shared" si="26"/>
        <v>5.5555555555555552E-2</v>
      </c>
      <c r="AH118" s="57">
        <v>0.1</v>
      </c>
      <c r="AI118" s="52">
        <v>0.1</v>
      </c>
      <c r="AJ118" s="55">
        <v>0.1</v>
      </c>
      <c r="AK118" s="52">
        <v>0.1</v>
      </c>
      <c r="AL118" s="52">
        <v>0.1</v>
      </c>
      <c r="AM118" s="52">
        <v>0.1</v>
      </c>
      <c r="AN118" s="52"/>
      <c r="AO118" s="52"/>
      <c r="AP118" s="52"/>
      <c r="AQ118" s="52"/>
      <c r="AR118" s="52"/>
      <c r="AS118" s="53"/>
      <c r="AT118" s="57"/>
      <c r="AU118" s="52"/>
      <c r="AV118" s="55"/>
      <c r="AW118" s="52"/>
      <c r="AX118" s="52"/>
      <c r="AY118" s="52"/>
      <c r="AZ118" s="52"/>
      <c r="BA118" s="52"/>
      <c r="BB118" s="52"/>
      <c r="BC118" s="52"/>
      <c r="BD118" s="52"/>
      <c r="BE118" s="53"/>
    </row>
    <row r="119" spans="1:57" x14ac:dyDescent="0.35">
      <c r="A119" s="95" t="s">
        <v>48</v>
      </c>
      <c r="B119" s="95" t="s">
        <v>49</v>
      </c>
      <c r="C119" s="64"/>
      <c r="D119" s="65"/>
      <c r="E119" s="65"/>
      <c r="F119" s="65"/>
      <c r="G119" s="65"/>
      <c r="H119" s="65" t="s">
        <v>155</v>
      </c>
      <c r="I119" s="65"/>
      <c r="J119" s="54"/>
      <c r="K119" s="52"/>
      <c r="L119" s="55"/>
      <c r="M119" s="52"/>
      <c r="N119" s="52"/>
      <c r="O119" s="52"/>
      <c r="P119" s="52"/>
      <c r="Q119" s="52"/>
      <c r="R119" s="52"/>
      <c r="S119" s="52"/>
      <c r="T119" s="52"/>
      <c r="U119" s="56"/>
      <c r="V119" s="54"/>
      <c r="W119" s="52"/>
      <c r="X119" s="55"/>
      <c r="Y119" s="52">
        <f t="shared" si="27"/>
        <v>5.5555555555555552E-2</v>
      </c>
      <c r="Z119" s="52">
        <f t="shared" si="26"/>
        <v>5.5555555555555552E-2</v>
      </c>
      <c r="AA119" s="52">
        <f t="shared" si="26"/>
        <v>5.5555555555555552E-2</v>
      </c>
      <c r="AB119" s="52">
        <f t="shared" si="26"/>
        <v>5.5555555555555552E-2</v>
      </c>
      <c r="AC119" s="52">
        <f t="shared" si="26"/>
        <v>5.5555555555555552E-2</v>
      </c>
      <c r="AD119" s="52">
        <f t="shared" si="26"/>
        <v>5.5555555555555552E-2</v>
      </c>
      <c r="AE119" s="52">
        <f t="shared" si="26"/>
        <v>5.5555555555555552E-2</v>
      </c>
      <c r="AF119" s="52">
        <f t="shared" si="26"/>
        <v>5.5555555555555552E-2</v>
      </c>
      <c r="AG119" s="52">
        <f t="shared" si="26"/>
        <v>5.5555555555555552E-2</v>
      </c>
      <c r="AH119" s="57">
        <v>0.1</v>
      </c>
      <c r="AI119" s="52">
        <v>0.1</v>
      </c>
      <c r="AJ119" s="55">
        <v>0.1</v>
      </c>
      <c r="AK119" s="52">
        <v>0.1</v>
      </c>
      <c r="AL119" s="52">
        <v>0.1</v>
      </c>
      <c r="AM119" s="52">
        <v>0.1</v>
      </c>
      <c r="AN119" s="52"/>
      <c r="AO119" s="52"/>
      <c r="AP119" s="52"/>
      <c r="AQ119" s="52"/>
      <c r="AR119" s="52"/>
      <c r="AS119" s="53"/>
      <c r="AT119" s="57"/>
      <c r="AU119" s="52"/>
      <c r="AV119" s="55"/>
      <c r="AW119" s="52"/>
      <c r="AX119" s="52"/>
      <c r="AY119" s="52"/>
      <c r="AZ119" s="52"/>
      <c r="BA119" s="52"/>
      <c r="BB119" s="52"/>
      <c r="BC119" s="52"/>
      <c r="BD119" s="52"/>
      <c r="BE119" s="53"/>
    </row>
    <row r="120" spans="1:57" x14ac:dyDescent="0.35">
      <c r="A120" s="95" t="s">
        <v>50</v>
      </c>
      <c r="B120" s="95" t="s">
        <v>51</v>
      </c>
      <c r="C120" s="96"/>
      <c r="D120" s="97"/>
      <c r="E120" s="97"/>
      <c r="F120" s="97"/>
      <c r="G120" s="97"/>
      <c r="H120" s="97" t="s">
        <v>155</v>
      </c>
      <c r="I120" s="97"/>
      <c r="J120" s="54"/>
      <c r="K120" s="52"/>
      <c r="L120" s="55"/>
      <c r="M120" s="52"/>
      <c r="N120" s="52"/>
      <c r="O120" s="52"/>
      <c r="P120" s="52"/>
      <c r="Q120" s="52"/>
      <c r="R120" s="52"/>
      <c r="S120" s="52"/>
      <c r="T120" s="52"/>
      <c r="U120" s="56"/>
      <c r="V120" s="54"/>
      <c r="W120" s="52"/>
      <c r="X120" s="55"/>
      <c r="Y120" s="52">
        <f t="shared" si="27"/>
        <v>5.5555555555555552E-2</v>
      </c>
      <c r="Z120" s="52">
        <f t="shared" si="26"/>
        <v>5.5555555555555552E-2</v>
      </c>
      <c r="AA120" s="52">
        <f t="shared" si="26"/>
        <v>5.5555555555555552E-2</v>
      </c>
      <c r="AB120" s="52">
        <f t="shared" si="26"/>
        <v>5.5555555555555552E-2</v>
      </c>
      <c r="AC120" s="52">
        <f t="shared" si="26"/>
        <v>5.5555555555555552E-2</v>
      </c>
      <c r="AD120" s="52">
        <f t="shared" si="26"/>
        <v>5.5555555555555552E-2</v>
      </c>
      <c r="AE120" s="52">
        <f t="shared" si="26"/>
        <v>5.5555555555555552E-2</v>
      </c>
      <c r="AF120" s="52">
        <f t="shared" si="26"/>
        <v>5.5555555555555552E-2</v>
      </c>
      <c r="AG120" s="52">
        <f t="shared" si="26"/>
        <v>5.5555555555555552E-2</v>
      </c>
      <c r="AH120" s="57">
        <v>0.1</v>
      </c>
      <c r="AI120" s="52">
        <v>0.1</v>
      </c>
      <c r="AJ120" s="55">
        <v>0.1</v>
      </c>
      <c r="AK120" s="52">
        <v>0.1</v>
      </c>
      <c r="AL120" s="52"/>
      <c r="AM120" s="52"/>
      <c r="AN120" s="52"/>
      <c r="AO120" s="52"/>
      <c r="AP120" s="52"/>
      <c r="AQ120" s="52"/>
      <c r="AR120" s="52"/>
      <c r="AS120" s="53"/>
      <c r="AT120" s="57"/>
      <c r="AU120" s="52"/>
      <c r="AV120" s="55"/>
      <c r="AW120" s="52"/>
      <c r="AX120" s="52"/>
      <c r="AY120" s="52"/>
      <c r="AZ120" s="52"/>
      <c r="BA120" s="52"/>
      <c r="BB120" s="52"/>
      <c r="BC120" s="52"/>
      <c r="BD120" s="52"/>
      <c r="BE120" s="53"/>
    </row>
    <row r="121" spans="1:57" x14ac:dyDescent="0.35">
      <c r="A121" s="95" t="s">
        <v>52</v>
      </c>
      <c r="B121" s="95" t="s">
        <v>53</v>
      </c>
      <c r="C121" s="64"/>
      <c r="D121" s="65"/>
      <c r="E121" s="65"/>
      <c r="F121" s="65"/>
      <c r="G121" s="65"/>
      <c r="H121" s="65" t="s">
        <v>155</v>
      </c>
      <c r="I121" s="65"/>
      <c r="J121" s="54"/>
      <c r="K121" s="52"/>
      <c r="L121" s="55"/>
      <c r="M121" s="52"/>
      <c r="N121" s="52"/>
      <c r="O121" s="52"/>
      <c r="P121" s="52"/>
      <c r="Q121" s="52"/>
      <c r="R121" s="52"/>
      <c r="S121" s="52"/>
      <c r="T121" s="52"/>
      <c r="U121" s="56"/>
      <c r="V121" s="54"/>
      <c r="W121" s="52"/>
      <c r="X121" s="55"/>
      <c r="Y121" s="52">
        <f t="shared" si="27"/>
        <v>5.5555555555555552E-2</v>
      </c>
      <c r="Z121" s="52">
        <f t="shared" si="26"/>
        <v>5.5555555555555552E-2</v>
      </c>
      <c r="AA121" s="52">
        <f t="shared" si="26"/>
        <v>5.5555555555555552E-2</v>
      </c>
      <c r="AB121" s="52">
        <f t="shared" si="26"/>
        <v>5.5555555555555552E-2</v>
      </c>
      <c r="AC121" s="52">
        <f t="shared" si="26"/>
        <v>5.5555555555555552E-2</v>
      </c>
      <c r="AD121" s="52">
        <f t="shared" si="26"/>
        <v>5.5555555555555552E-2</v>
      </c>
      <c r="AE121" s="52">
        <f t="shared" si="26"/>
        <v>5.5555555555555552E-2</v>
      </c>
      <c r="AF121" s="52">
        <f t="shared" si="26"/>
        <v>5.5555555555555552E-2</v>
      </c>
      <c r="AG121" s="52">
        <f t="shared" si="26"/>
        <v>5.5555555555555552E-2</v>
      </c>
      <c r="AH121" s="57">
        <v>0.1</v>
      </c>
      <c r="AI121" s="52">
        <v>0.1</v>
      </c>
      <c r="AJ121" s="55">
        <v>0.1</v>
      </c>
      <c r="AK121" s="52">
        <v>0.1</v>
      </c>
      <c r="AL121" s="52"/>
      <c r="AM121" s="52"/>
      <c r="AN121" s="52"/>
      <c r="AO121" s="52"/>
      <c r="AP121" s="52"/>
      <c r="AQ121" s="52"/>
      <c r="AR121" s="52"/>
      <c r="AS121" s="53"/>
      <c r="AT121" s="57"/>
      <c r="AU121" s="52"/>
      <c r="AV121" s="55"/>
      <c r="AW121" s="52"/>
      <c r="AX121" s="52"/>
      <c r="AY121" s="52"/>
      <c r="AZ121" s="52"/>
      <c r="BA121" s="52"/>
      <c r="BB121" s="52"/>
      <c r="BC121" s="52"/>
      <c r="BD121" s="52"/>
      <c r="BE121" s="53"/>
    </row>
    <row r="122" spans="1:57" x14ac:dyDescent="0.35">
      <c r="A122" s="95" t="s">
        <v>54</v>
      </c>
      <c r="B122" s="95" t="s">
        <v>55</v>
      </c>
      <c r="C122" s="96"/>
      <c r="D122" s="97"/>
      <c r="E122" s="97"/>
      <c r="F122" s="97"/>
      <c r="G122" s="97"/>
      <c r="H122" s="97" t="s">
        <v>155</v>
      </c>
      <c r="I122" s="97"/>
      <c r="J122" s="54"/>
      <c r="K122" s="52"/>
      <c r="L122" s="55"/>
      <c r="M122" s="52"/>
      <c r="N122" s="52"/>
      <c r="O122" s="52"/>
      <c r="P122" s="52"/>
      <c r="Q122" s="52"/>
      <c r="R122" s="52"/>
      <c r="S122" s="52"/>
      <c r="T122" s="52"/>
      <c r="U122" s="56"/>
      <c r="V122" s="54"/>
      <c r="W122" s="52"/>
      <c r="X122" s="55"/>
      <c r="Y122" s="52"/>
      <c r="Z122" s="52"/>
      <c r="AA122" s="52"/>
      <c r="AB122" s="52"/>
      <c r="AC122" s="52"/>
      <c r="AD122" s="52"/>
      <c r="AE122" s="52"/>
      <c r="AF122" s="52"/>
      <c r="AG122" s="56"/>
      <c r="AH122" s="57"/>
      <c r="AI122" s="52"/>
      <c r="AJ122" s="55"/>
      <c r="AK122" s="52"/>
      <c r="AL122" s="52"/>
      <c r="AM122" s="52"/>
      <c r="AN122" s="52"/>
      <c r="AO122" s="52"/>
      <c r="AP122" s="52"/>
      <c r="AQ122" s="52"/>
      <c r="AR122" s="52"/>
      <c r="AS122" s="53"/>
      <c r="AT122" s="57"/>
      <c r="AU122" s="52"/>
      <c r="AV122" s="55"/>
      <c r="AW122" s="52"/>
      <c r="AX122" s="52"/>
      <c r="AY122" s="52"/>
      <c r="AZ122" s="52"/>
      <c r="BA122" s="52"/>
      <c r="BB122" s="52"/>
      <c r="BC122" s="52"/>
      <c r="BD122" s="52"/>
      <c r="BE122" s="53"/>
    </row>
    <row r="123" spans="1:57" x14ac:dyDescent="0.35">
      <c r="A123" s="95" t="s">
        <v>56</v>
      </c>
      <c r="B123" s="95" t="s">
        <v>57</v>
      </c>
      <c r="C123" s="64"/>
      <c r="D123" s="65"/>
      <c r="E123" s="65"/>
      <c r="F123" s="65"/>
      <c r="G123" s="65"/>
      <c r="H123" s="65" t="s">
        <v>155</v>
      </c>
      <c r="I123" s="65"/>
      <c r="J123" s="54"/>
      <c r="K123" s="52"/>
      <c r="L123" s="55"/>
      <c r="M123" s="52"/>
      <c r="N123" s="52"/>
      <c r="O123" s="52"/>
      <c r="P123" s="52"/>
      <c r="Q123" s="52"/>
      <c r="R123" s="52"/>
      <c r="S123" s="52"/>
      <c r="T123" s="52"/>
      <c r="U123" s="56"/>
      <c r="V123" s="54"/>
      <c r="W123" s="52"/>
      <c r="X123" s="55"/>
      <c r="Y123" s="52">
        <f t="shared" si="27"/>
        <v>5.5555555555555552E-2</v>
      </c>
      <c r="Z123" s="52">
        <f t="shared" si="26"/>
        <v>5.5555555555555552E-2</v>
      </c>
      <c r="AA123" s="52">
        <f t="shared" si="26"/>
        <v>5.5555555555555552E-2</v>
      </c>
      <c r="AB123" s="52">
        <f t="shared" si="26"/>
        <v>5.5555555555555552E-2</v>
      </c>
      <c r="AC123" s="52">
        <f t="shared" si="26"/>
        <v>5.5555555555555552E-2</v>
      </c>
      <c r="AD123" s="52">
        <f t="shared" si="26"/>
        <v>5.5555555555555552E-2</v>
      </c>
      <c r="AE123" s="52">
        <f t="shared" si="26"/>
        <v>5.5555555555555552E-2</v>
      </c>
      <c r="AF123" s="52">
        <f t="shared" si="26"/>
        <v>5.5555555555555552E-2</v>
      </c>
      <c r="AG123" s="52">
        <f t="shared" si="26"/>
        <v>5.5555555555555552E-2</v>
      </c>
      <c r="AH123" s="57">
        <f>4.3/6</f>
        <v>0.71666666666666667</v>
      </c>
      <c r="AI123" s="57">
        <f t="shared" ref="AI123:AL124" si="28">4.3/6</f>
        <v>0.71666666666666667</v>
      </c>
      <c r="AJ123" s="57">
        <f t="shared" si="28"/>
        <v>0.71666666666666667</v>
      </c>
      <c r="AK123" s="57">
        <f t="shared" si="28"/>
        <v>0.71666666666666667</v>
      </c>
      <c r="AL123" s="57">
        <f t="shared" si="28"/>
        <v>0.71666666666666667</v>
      </c>
      <c r="AM123" s="57">
        <v>0.9</v>
      </c>
      <c r="AN123" s="52"/>
      <c r="AO123" s="52"/>
      <c r="AP123" s="52"/>
      <c r="AQ123" s="52"/>
      <c r="AR123" s="52"/>
      <c r="AS123" s="53"/>
      <c r="AT123" s="57"/>
      <c r="AU123" s="52"/>
      <c r="AV123" s="55"/>
      <c r="AW123" s="52"/>
      <c r="AX123" s="52"/>
      <c r="AY123" s="52"/>
      <c r="AZ123" s="52"/>
      <c r="BA123" s="52"/>
      <c r="BB123" s="52"/>
      <c r="BC123" s="52"/>
      <c r="BD123" s="52"/>
      <c r="BE123" s="53"/>
    </row>
    <row r="124" spans="1:57" x14ac:dyDescent="0.35">
      <c r="A124" s="95" t="s">
        <v>58</v>
      </c>
      <c r="B124" s="95" t="s">
        <v>59</v>
      </c>
      <c r="C124" s="96"/>
      <c r="D124" s="97"/>
      <c r="E124" s="97"/>
      <c r="F124" s="97"/>
      <c r="G124" s="97"/>
      <c r="H124" s="97" t="s">
        <v>155</v>
      </c>
      <c r="I124" s="97"/>
      <c r="J124" s="54"/>
      <c r="K124" s="52"/>
      <c r="L124" s="55"/>
      <c r="M124" s="52"/>
      <c r="N124" s="52"/>
      <c r="O124" s="52"/>
      <c r="P124" s="52"/>
      <c r="Q124" s="52"/>
      <c r="R124" s="52"/>
      <c r="S124" s="52"/>
      <c r="T124" s="52"/>
      <c r="U124" s="56"/>
      <c r="V124" s="54"/>
      <c r="W124" s="52"/>
      <c r="X124" s="55"/>
      <c r="Y124" s="52">
        <f t="shared" si="27"/>
        <v>5.5555555555555552E-2</v>
      </c>
      <c r="Z124" s="52">
        <f t="shared" si="26"/>
        <v>5.5555555555555552E-2</v>
      </c>
      <c r="AA124" s="52">
        <f t="shared" si="26"/>
        <v>5.5555555555555552E-2</v>
      </c>
      <c r="AB124" s="52">
        <f t="shared" si="26"/>
        <v>5.5555555555555552E-2</v>
      </c>
      <c r="AC124" s="52">
        <f t="shared" si="26"/>
        <v>5.5555555555555552E-2</v>
      </c>
      <c r="AD124" s="52">
        <f t="shared" si="26"/>
        <v>5.5555555555555552E-2</v>
      </c>
      <c r="AE124" s="52">
        <f t="shared" si="26"/>
        <v>5.5555555555555552E-2</v>
      </c>
      <c r="AF124" s="52">
        <f t="shared" si="26"/>
        <v>5.5555555555555552E-2</v>
      </c>
      <c r="AG124" s="52">
        <f t="shared" si="26"/>
        <v>5.5555555555555552E-2</v>
      </c>
      <c r="AH124" s="57">
        <f>4.3/6</f>
        <v>0.71666666666666667</v>
      </c>
      <c r="AI124" s="57">
        <f t="shared" si="28"/>
        <v>0.71666666666666667</v>
      </c>
      <c r="AJ124" s="57">
        <f t="shared" si="28"/>
        <v>0.71666666666666667</v>
      </c>
      <c r="AK124" s="57">
        <f t="shared" si="28"/>
        <v>0.71666666666666667</v>
      </c>
      <c r="AL124" s="57">
        <f t="shared" si="28"/>
        <v>0.71666666666666667</v>
      </c>
      <c r="AM124" s="57">
        <v>0.9</v>
      </c>
      <c r="AN124" s="52"/>
      <c r="AO124" s="52"/>
      <c r="AP124" s="52"/>
      <c r="AQ124" s="52"/>
      <c r="AR124" s="52"/>
      <c r="AS124" s="53"/>
      <c r="AT124" s="57"/>
      <c r="AU124" s="52"/>
      <c r="AV124" s="55"/>
      <c r="AW124" s="52"/>
      <c r="AX124" s="52"/>
      <c r="AY124" s="52"/>
      <c r="AZ124" s="52"/>
      <c r="BA124" s="52"/>
      <c r="BB124" s="52"/>
      <c r="BC124" s="52"/>
      <c r="BD124" s="52"/>
      <c r="BE124" s="53"/>
    </row>
    <row r="125" spans="1:57" x14ac:dyDescent="0.35">
      <c r="A125" s="95" t="s">
        <v>60</v>
      </c>
      <c r="B125" s="95" t="s">
        <v>61</v>
      </c>
      <c r="C125" s="64"/>
      <c r="D125" s="65"/>
      <c r="E125" s="65"/>
      <c r="F125" s="65"/>
      <c r="G125" s="65"/>
      <c r="H125" s="65" t="s">
        <v>155</v>
      </c>
      <c r="I125" s="65"/>
      <c r="J125" s="54"/>
      <c r="K125" s="52"/>
      <c r="L125" s="55"/>
      <c r="M125" s="52"/>
      <c r="N125" s="52"/>
      <c r="O125" s="52"/>
      <c r="P125" s="52"/>
      <c r="Q125" s="52"/>
      <c r="R125" s="52"/>
      <c r="S125" s="52"/>
      <c r="T125" s="52"/>
      <c r="U125" s="56"/>
      <c r="V125" s="54"/>
      <c r="W125" s="52"/>
      <c r="X125" s="55"/>
      <c r="Y125" s="52"/>
      <c r="Z125" s="52"/>
      <c r="AA125" s="52"/>
      <c r="AB125" s="52"/>
      <c r="AC125" s="52"/>
      <c r="AD125" s="52"/>
      <c r="AE125" s="52"/>
      <c r="AF125" s="52"/>
      <c r="AG125" s="56"/>
      <c r="AH125" s="57">
        <f>1.1/7</f>
        <v>0.15714285714285717</v>
      </c>
      <c r="AI125" s="57">
        <f t="shared" ref="AI125:AL125" si="29">1.1/7</f>
        <v>0.15714285714285717</v>
      </c>
      <c r="AJ125" s="57">
        <f t="shared" si="29"/>
        <v>0.15714285714285717</v>
      </c>
      <c r="AK125" s="57">
        <f t="shared" si="29"/>
        <v>0.15714285714285717</v>
      </c>
      <c r="AL125" s="57">
        <f t="shared" si="29"/>
        <v>0.15714285714285717</v>
      </c>
      <c r="AM125" s="57">
        <v>0.3</v>
      </c>
      <c r="AN125" s="52"/>
      <c r="AO125" s="52"/>
      <c r="AP125" s="52"/>
      <c r="AQ125" s="52"/>
      <c r="AR125" s="52"/>
      <c r="AS125" s="53"/>
      <c r="AT125" s="57"/>
      <c r="AU125" s="52"/>
      <c r="AV125" s="55"/>
      <c r="AW125" s="52"/>
      <c r="AX125" s="52"/>
      <c r="AY125" s="52"/>
      <c r="AZ125" s="52"/>
      <c r="BA125" s="52"/>
      <c r="BB125" s="52"/>
      <c r="BC125" s="52"/>
      <c r="BD125" s="52"/>
      <c r="BE125" s="53"/>
    </row>
    <row r="126" spans="1:57" ht="15" thickBot="1" x14ac:dyDescent="0.4">
      <c r="A126" s="76"/>
      <c r="B126" s="77"/>
      <c r="C126" s="78"/>
      <c r="D126" s="79"/>
      <c r="E126" s="79"/>
      <c r="F126" s="79"/>
      <c r="G126" s="79"/>
      <c r="H126" s="79"/>
      <c r="I126" s="79"/>
      <c r="J126" s="80"/>
      <c r="K126" s="81"/>
      <c r="L126" s="81"/>
      <c r="M126" s="81"/>
      <c r="N126" s="81"/>
      <c r="O126" s="81"/>
      <c r="P126" s="88"/>
      <c r="Q126" s="81"/>
      <c r="R126" s="81"/>
      <c r="S126" s="81"/>
      <c r="T126" s="81"/>
      <c r="U126" s="83"/>
      <c r="V126" s="80"/>
      <c r="W126" s="81"/>
      <c r="X126" s="81"/>
      <c r="Y126" s="81"/>
      <c r="Z126" s="81"/>
      <c r="AA126" s="81"/>
      <c r="AB126" s="88"/>
      <c r="AC126" s="81"/>
      <c r="AD126" s="81"/>
      <c r="AE126" s="81"/>
      <c r="AF126" s="81"/>
      <c r="AG126" s="84"/>
      <c r="AH126" s="85"/>
      <c r="AI126" s="81"/>
      <c r="AJ126" s="81"/>
      <c r="AK126" s="81"/>
      <c r="AL126" s="81"/>
      <c r="AM126" s="81"/>
      <c r="AN126" s="88"/>
      <c r="AO126" s="81"/>
      <c r="AP126" s="81"/>
      <c r="AQ126" s="81"/>
      <c r="AR126" s="81"/>
      <c r="AS126" s="83"/>
      <c r="AT126" s="85"/>
      <c r="AU126" s="81"/>
      <c r="AV126" s="81"/>
      <c r="AW126" s="81"/>
      <c r="AX126" s="81"/>
      <c r="AY126" s="81"/>
      <c r="AZ126" s="88"/>
      <c r="BA126" s="81"/>
      <c r="BB126" s="81"/>
      <c r="BC126" s="81"/>
      <c r="BD126" s="81"/>
      <c r="BE126" s="83"/>
    </row>
    <row r="127" spans="1:57" x14ac:dyDescent="0.35">
      <c r="A127" s="141">
        <v>7</v>
      </c>
      <c r="B127" s="123" t="s">
        <v>224</v>
      </c>
      <c r="C127" s="144" t="s">
        <v>150</v>
      </c>
      <c r="D127" s="138" t="s">
        <v>149</v>
      </c>
      <c r="E127" s="138" t="s">
        <v>149</v>
      </c>
      <c r="F127" s="138" t="s">
        <v>149</v>
      </c>
      <c r="G127" s="138" t="s">
        <v>149</v>
      </c>
      <c r="H127" s="138" t="s">
        <v>149</v>
      </c>
      <c r="I127" s="138" t="s">
        <v>149</v>
      </c>
      <c r="J127" s="66"/>
      <c r="K127" s="67"/>
      <c r="L127" s="67"/>
      <c r="M127" s="67"/>
      <c r="N127" s="67"/>
      <c r="O127" s="67"/>
      <c r="P127" s="67"/>
      <c r="Q127" s="67"/>
      <c r="R127" s="67"/>
      <c r="S127" s="70"/>
      <c r="T127" s="67"/>
      <c r="U127" s="71"/>
      <c r="V127" s="66"/>
      <c r="W127" s="67"/>
      <c r="X127" s="67"/>
      <c r="Y127" s="67"/>
      <c r="Z127" s="67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72"/>
      <c r="AU127" s="67"/>
      <c r="AV127" s="67"/>
      <c r="AW127" s="67"/>
      <c r="AX127" s="67"/>
      <c r="AY127" s="67"/>
      <c r="AZ127" s="67"/>
      <c r="BA127" s="67"/>
      <c r="BB127" s="67"/>
      <c r="BC127" s="70"/>
      <c r="BD127" s="67"/>
      <c r="BE127" s="71"/>
    </row>
    <row r="128" spans="1:57" x14ac:dyDescent="0.35">
      <c r="A128" s="142"/>
      <c r="B128" s="143"/>
      <c r="C128" s="145"/>
      <c r="D128" s="126"/>
      <c r="E128" s="126"/>
      <c r="F128" s="126"/>
      <c r="G128" s="126"/>
      <c r="H128" s="126"/>
      <c r="I128" s="126"/>
      <c r="J128" s="59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74"/>
      <c r="V128" s="59"/>
      <c r="W128" s="55"/>
      <c r="X128" s="55"/>
      <c r="Y128" s="55"/>
      <c r="Z128" s="55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61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74"/>
    </row>
    <row r="129" spans="1:57" x14ac:dyDescent="0.35">
      <c r="A129" s="127" t="s">
        <v>225</v>
      </c>
      <c r="B129" s="129" t="s">
        <v>226</v>
      </c>
      <c r="C129" s="131"/>
      <c r="D129" s="125"/>
      <c r="E129" s="125"/>
      <c r="F129" s="125"/>
      <c r="G129" s="125" t="s">
        <v>155</v>
      </c>
      <c r="H129" s="125"/>
      <c r="I129" s="125" t="s">
        <v>155</v>
      </c>
      <c r="J129" s="59"/>
      <c r="K129" s="55"/>
      <c r="L129" s="55"/>
      <c r="M129" s="55"/>
      <c r="N129" s="55"/>
      <c r="O129" s="55"/>
      <c r="P129" s="55"/>
      <c r="Q129" s="91"/>
      <c r="R129" s="91"/>
      <c r="S129" s="91"/>
      <c r="T129" s="91"/>
      <c r="U129" s="92"/>
      <c r="V129" s="59"/>
      <c r="W129" s="55"/>
      <c r="X129" s="55"/>
      <c r="Y129" s="55"/>
      <c r="Z129" s="55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55"/>
      <c r="AO129" s="91"/>
      <c r="AP129" s="91"/>
      <c r="AQ129" s="91"/>
      <c r="AR129" s="91"/>
      <c r="AS129" s="92"/>
      <c r="AT129" s="61"/>
      <c r="AU129" s="55"/>
      <c r="AV129" s="55"/>
      <c r="AW129" s="55"/>
      <c r="AX129" s="55"/>
      <c r="AY129" s="55"/>
      <c r="AZ129" s="55"/>
      <c r="BA129" s="91"/>
      <c r="BB129" s="91"/>
      <c r="BC129" s="91"/>
      <c r="BD129" s="91"/>
      <c r="BE129" s="92"/>
    </row>
    <row r="130" spans="1:57" x14ac:dyDescent="0.35">
      <c r="A130" s="128"/>
      <c r="B130" s="130"/>
      <c r="C130" s="132"/>
      <c r="D130" s="126"/>
      <c r="E130" s="126"/>
      <c r="F130" s="126"/>
      <c r="G130" s="126"/>
      <c r="H130" s="126"/>
      <c r="I130" s="126"/>
      <c r="J130" s="59"/>
      <c r="K130" s="55"/>
      <c r="L130" s="55"/>
      <c r="M130" s="55"/>
      <c r="N130" s="55"/>
      <c r="O130" s="55"/>
      <c r="P130" s="55"/>
      <c r="Q130" s="52"/>
      <c r="R130" s="52"/>
      <c r="S130" s="52"/>
      <c r="T130" s="52"/>
      <c r="U130" s="53"/>
      <c r="V130" s="59"/>
      <c r="W130" s="55"/>
      <c r="X130" s="55"/>
      <c r="Y130" s="55"/>
      <c r="Z130" s="55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55"/>
      <c r="AO130" s="52"/>
      <c r="AP130" s="52"/>
      <c r="AQ130" s="52"/>
      <c r="AR130" s="52"/>
      <c r="AS130" s="53"/>
      <c r="AT130" s="61"/>
      <c r="AU130" s="55"/>
      <c r="AV130" s="55"/>
      <c r="AW130" s="55"/>
      <c r="AX130" s="55"/>
      <c r="AY130" s="55"/>
      <c r="AZ130" s="55"/>
      <c r="BA130" s="52"/>
      <c r="BB130" s="52"/>
      <c r="BC130" s="52"/>
      <c r="BD130" s="52"/>
      <c r="BE130" s="53"/>
    </row>
    <row r="131" spans="1:57" x14ac:dyDescent="0.35">
      <c r="A131" s="127" t="s">
        <v>227</v>
      </c>
      <c r="B131" s="129" t="s">
        <v>228</v>
      </c>
      <c r="C131" s="131"/>
      <c r="D131" s="125"/>
      <c r="E131" s="125" t="s">
        <v>155</v>
      </c>
      <c r="F131" s="125"/>
      <c r="G131" s="125"/>
      <c r="H131" s="125"/>
      <c r="I131" s="125" t="s">
        <v>155</v>
      </c>
      <c r="J131" s="59"/>
      <c r="K131" s="55"/>
      <c r="L131" s="55"/>
      <c r="M131" s="55"/>
      <c r="N131" s="55"/>
      <c r="O131" s="55"/>
      <c r="P131" s="55"/>
      <c r="Q131" s="91"/>
      <c r="R131" s="91"/>
      <c r="S131" s="91"/>
      <c r="T131" s="91"/>
      <c r="U131" s="92"/>
      <c r="V131" s="59"/>
      <c r="W131" s="55"/>
      <c r="X131" s="55"/>
      <c r="Y131" s="55"/>
      <c r="Z131" s="55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55"/>
      <c r="AO131" s="91"/>
      <c r="AP131" s="91"/>
      <c r="AQ131" s="91"/>
      <c r="AR131" s="91"/>
      <c r="AS131" s="92"/>
      <c r="AT131" s="61"/>
      <c r="AU131" s="55"/>
      <c r="AV131" s="55"/>
      <c r="AW131" s="55"/>
      <c r="AX131" s="55"/>
      <c r="AY131" s="55"/>
      <c r="AZ131" s="55"/>
      <c r="BA131" s="91"/>
      <c r="BB131" s="91"/>
      <c r="BC131" s="91"/>
      <c r="BD131" s="91"/>
      <c r="BE131" s="92"/>
    </row>
    <row r="132" spans="1:57" x14ac:dyDescent="0.35">
      <c r="A132" s="128"/>
      <c r="B132" s="130"/>
      <c r="C132" s="132"/>
      <c r="D132" s="126"/>
      <c r="E132" s="126"/>
      <c r="F132" s="126"/>
      <c r="G132" s="126"/>
      <c r="H132" s="126"/>
      <c r="I132" s="126"/>
      <c r="J132" s="59"/>
      <c r="K132" s="55"/>
      <c r="L132" s="55"/>
      <c r="M132" s="55"/>
      <c r="N132" s="55"/>
      <c r="O132" s="55"/>
      <c r="P132" s="55"/>
      <c r="Q132" s="52"/>
      <c r="R132" s="52"/>
      <c r="S132" s="52"/>
      <c r="T132" s="52"/>
      <c r="U132" s="53"/>
      <c r="V132" s="59"/>
      <c r="W132" s="55"/>
      <c r="X132" s="55"/>
      <c r="Y132" s="55"/>
      <c r="Z132" s="55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55"/>
      <c r="AO132" s="52"/>
      <c r="AP132" s="52"/>
      <c r="AQ132" s="52"/>
      <c r="AR132" s="52"/>
      <c r="AS132" s="53"/>
      <c r="AT132" s="61"/>
      <c r="AU132" s="55"/>
      <c r="AV132" s="55"/>
      <c r="AW132" s="55"/>
      <c r="AX132" s="55"/>
      <c r="AY132" s="55"/>
      <c r="AZ132" s="55"/>
      <c r="BA132" s="52"/>
      <c r="BB132" s="52"/>
      <c r="BC132" s="52"/>
      <c r="BD132" s="52"/>
      <c r="BE132" s="53"/>
    </row>
    <row r="133" spans="1:57" x14ac:dyDescent="0.35">
      <c r="A133" s="127" t="s">
        <v>229</v>
      </c>
      <c r="B133" s="129" t="s">
        <v>230</v>
      </c>
      <c r="C133" s="131" t="s">
        <v>155</v>
      </c>
      <c r="D133" s="125"/>
      <c r="E133" s="125"/>
      <c r="F133" s="125" t="s">
        <v>155</v>
      </c>
      <c r="G133" s="125"/>
      <c r="H133" s="125"/>
      <c r="I133" s="125" t="s">
        <v>155</v>
      </c>
      <c r="J133" s="59"/>
      <c r="K133" s="55"/>
      <c r="L133" s="55"/>
      <c r="M133" s="55"/>
      <c r="N133" s="55"/>
      <c r="O133" s="55"/>
      <c r="P133" s="55"/>
      <c r="Q133" s="91"/>
      <c r="R133" s="91"/>
      <c r="S133" s="91"/>
      <c r="T133" s="91"/>
      <c r="U133" s="92"/>
      <c r="V133" s="59"/>
      <c r="W133" s="55"/>
      <c r="X133" s="55"/>
      <c r="Y133" s="55"/>
      <c r="Z133" s="55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55"/>
      <c r="AO133" s="91"/>
      <c r="AP133" s="91"/>
      <c r="AQ133" s="91"/>
      <c r="AR133" s="91"/>
      <c r="AS133" s="92"/>
      <c r="AT133" s="61"/>
      <c r="AU133" s="55"/>
      <c r="AV133" s="55"/>
      <c r="AW133" s="55"/>
      <c r="AX133" s="55"/>
      <c r="AY133" s="55"/>
      <c r="AZ133" s="55"/>
      <c r="BA133" s="91"/>
      <c r="BB133" s="91"/>
      <c r="BC133" s="91"/>
      <c r="BD133" s="91"/>
      <c r="BE133" s="92"/>
    </row>
    <row r="134" spans="1:57" x14ac:dyDescent="0.35">
      <c r="A134" s="128"/>
      <c r="B134" s="130"/>
      <c r="C134" s="132"/>
      <c r="D134" s="126"/>
      <c r="E134" s="126"/>
      <c r="F134" s="126"/>
      <c r="G134" s="126"/>
      <c r="H134" s="126"/>
      <c r="I134" s="126"/>
      <c r="J134" s="59"/>
      <c r="K134" s="55"/>
      <c r="L134" s="55"/>
      <c r="M134" s="55"/>
      <c r="N134" s="55"/>
      <c r="O134" s="55"/>
      <c r="P134" s="55"/>
      <c r="Q134" s="52"/>
      <c r="R134" s="52"/>
      <c r="S134" s="52"/>
      <c r="T134" s="52"/>
      <c r="U134" s="53"/>
      <c r="V134" s="59"/>
      <c r="W134" s="55"/>
      <c r="X134" s="55"/>
      <c r="Y134" s="55"/>
      <c r="Z134" s="55"/>
      <c r="AA134" s="55"/>
      <c r="AB134" s="55"/>
      <c r="AC134" s="52"/>
      <c r="AD134" s="52"/>
      <c r="AE134" s="52"/>
      <c r="AF134" s="52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52"/>
      <c r="AS134" s="53"/>
      <c r="AT134" s="61"/>
      <c r="AU134" s="55"/>
      <c r="AV134" s="55"/>
      <c r="AW134" s="55"/>
      <c r="AX134" s="55"/>
      <c r="AY134" s="55"/>
      <c r="AZ134" s="55"/>
      <c r="BA134" s="52"/>
      <c r="BB134" s="52"/>
      <c r="BC134" s="52"/>
      <c r="BD134" s="52"/>
      <c r="BE134" s="53"/>
    </row>
    <row r="135" spans="1:57" x14ac:dyDescent="0.35">
      <c r="A135" s="127" t="s">
        <v>231</v>
      </c>
      <c r="B135" s="129" t="s">
        <v>232</v>
      </c>
      <c r="C135" s="131" t="s">
        <v>155</v>
      </c>
      <c r="D135" s="125"/>
      <c r="E135" s="125" t="s">
        <v>155</v>
      </c>
      <c r="F135" s="125" t="s">
        <v>155</v>
      </c>
      <c r="G135" s="125" t="s">
        <v>155</v>
      </c>
      <c r="H135" s="125" t="s">
        <v>155</v>
      </c>
      <c r="I135" s="125" t="s">
        <v>155</v>
      </c>
      <c r="J135" s="59"/>
      <c r="K135" s="55"/>
      <c r="L135" s="55"/>
      <c r="M135" s="55"/>
      <c r="N135" s="55"/>
      <c r="O135" s="55"/>
      <c r="P135" s="55"/>
      <c r="Q135" s="91"/>
      <c r="R135" s="91"/>
      <c r="S135" s="91"/>
      <c r="T135" s="91"/>
      <c r="U135" s="92"/>
      <c r="V135" s="59"/>
      <c r="W135" s="55"/>
      <c r="X135" s="55"/>
      <c r="Y135" s="55"/>
      <c r="Z135" s="55"/>
      <c r="AA135" s="55"/>
      <c r="AB135" s="55"/>
      <c r="AC135" s="91"/>
      <c r="AD135" s="91"/>
      <c r="AE135" s="91"/>
      <c r="AF135" s="91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1"/>
      <c r="AS135" s="92"/>
      <c r="AT135" s="61"/>
      <c r="AU135" s="55"/>
      <c r="AV135" s="55"/>
      <c r="AW135" s="55"/>
      <c r="AX135" s="55"/>
      <c r="AY135" s="55"/>
      <c r="AZ135" s="55"/>
      <c r="BA135" s="91"/>
      <c r="BB135" s="91"/>
      <c r="BC135" s="91"/>
      <c r="BD135" s="91"/>
      <c r="BE135" s="92"/>
    </row>
    <row r="136" spans="1:57" x14ac:dyDescent="0.35">
      <c r="A136" s="128"/>
      <c r="B136" s="130"/>
      <c r="C136" s="132"/>
      <c r="D136" s="126"/>
      <c r="E136" s="126"/>
      <c r="F136" s="126"/>
      <c r="G136" s="126"/>
      <c r="H136" s="126"/>
      <c r="I136" s="126"/>
      <c r="J136" s="59"/>
      <c r="K136" s="55"/>
      <c r="L136" s="55"/>
      <c r="M136" s="55"/>
      <c r="N136" s="55"/>
      <c r="O136" s="55"/>
      <c r="P136" s="55"/>
      <c r="Q136" s="52"/>
      <c r="R136" s="52"/>
      <c r="S136" s="52"/>
      <c r="T136" s="52"/>
      <c r="U136" s="53"/>
      <c r="V136" s="59"/>
      <c r="W136" s="55"/>
      <c r="X136" s="55"/>
      <c r="Y136" s="55"/>
      <c r="Z136" s="55"/>
      <c r="AA136" s="55"/>
      <c r="AB136" s="55"/>
      <c r="AC136" s="52"/>
      <c r="AD136" s="52"/>
      <c r="AE136" s="52"/>
      <c r="AF136" s="52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  <c r="AS136" s="93"/>
      <c r="AT136" s="61"/>
      <c r="AU136" s="55"/>
      <c r="AV136" s="55"/>
      <c r="AW136" s="55"/>
      <c r="AX136" s="55"/>
      <c r="AY136" s="55"/>
      <c r="AZ136" s="55"/>
      <c r="BA136" s="52"/>
      <c r="BB136" s="52"/>
      <c r="BC136" s="52"/>
      <c r="BD136" s="52"/>
      <c r="BE136" s="53"/>
    </row>
    <row r="137" spans="1:57" ht="10" customHeight="1" x14ac:dyDescent="0.35">
      <c r="A137" s="127" t="s">
        <v>233</v>
      </c>
      <c r="B137" s="129" t="s">
        <v>234</v>
      </c>
      <c r="C137" s="131"/>
      <c r="D137" s="125" t="s">
        <v>155</v>
      </c>
      <c r="E137" s="125" t="s">
        <v>155</v>
      </c>
      <c r="F137" s="125"/>
      <c r="G137" s="125"/>
      <c r="H137" s="125"/>
      <c r="I137" s="125" t="s">
        <v>155</v>
      </c>
      <c r="J137" s="59"/>
      <c r="K137" s="55"/>
      <c r="L137" s="55"/>
      <c r="M137" s="55"/>
      <c r="N137" s="55"/>
      <c r="O137" s="55"/>
      <c r="P137" s="55"/>
      <c r="Q137" s="91"/>
      <c r="R137" s="91"/>
      <c r="S137" s="91"/>
      <c r="T137" s="91"/>
      <c r="U137" s="92"/>
      <c r="V137" s="59"/>
      <c r="W137" s="55"/>
      <c r="X137" s="55"/>
      <c r="Y137" s="55"/>
      <c r="Z137" s="55"/>
      <c r="AA137" s="55"/>
      <c r="AB137" s="55"/>
      <c r="AC137" s="91"/>
      <c r="AD137" s="91"/>
      <c r="AE137" s="91"/>
      <c r="AF137" s="91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  <c r="AS137" s="93"/>
      <c r="AT137" s="61"/>
      <c r="AU137" s="55"/>
      <c r="AV137" s="55"/>
      <c r="AW137" s="55"/>
      <c r="AX137" s="55"/>
      <c r="AY137" s="55"/>
      <c r="AZ137" s="55"/>
      <c r="BA137" s="91"/>
      <c r="BB137" s="91"/>
      <c r="BC137" s="91"/>
      <c r="BD137" s="91"/>
      <c r="BE137" s="92"/>
    </row>
    <row r="138" spans="1:57" x14ac:dyDescent="0.35">
      <c r="A138" s="128"/>
      <c r="B138" s="130"/>
      <c r="C138" s="132"/>
      <c r="D138" s="126"/>
      <c r="E138" s="126"/>
      <c r="F138" s="126"/>
      <c r="G138" s="126"/>
      <c r="H138" s="126"/>
      <c r="I138" s="126"/>
      <c r="J138" s="59"/>
      <c r="K138" s="55"/>
      <c r="L138" s="55"/>
      <c r="M138" s="55"/>
      <c r="N138" s="55"/>
      <c r="O138" s="55"/>
      <c r="P138" s="55"/>
      <c r="Q138" s="52"/>
      <c r="R138" s="52"/>
      <c r="S138" s="52"/>
      <c r="T138" s="52"/>
      <c r="U138" s="53"/>
      <c r="V138" s="59"/>
      <c r="W138" s="55"/>
      <c r="X138" s="55"/>
      <c r="Y138" s="55"/>
      <c r="Z138" s="55"/>
      <c r="AA138" s="55"/>
      <c r="AB138" s="55"/>
      <c r="AC138" s="52"/>
      <c r="AD138" s="52"/>
      <c r="AE138" s="52"/>
      <c r="AF138" s="52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  <c r="AS138" s="93"/>
      <c r="AT138" s="61"/>
      <c r="AU138" s="55"/>
      <c r="AV138" s="55"/>
      <c r="AW138" s="55"/>
      <c r="AX138" s="55"/>
      <c r="AY138" s="55"/>
      <c r="AZ138" s="55"/>
      <c r="BA138" s="52"/>
      <c r="BB138" s="52"/>
      <c r="BC138" s="52"/>
      <c r="BD138" s="52"/>
      <c r="BE138" s="53"/>
    </row>
    <row r="139" spans="1:57" x14ac:dyDescent="0.35">
      <c r="A139" s="127" t="s">
        <v>235</v>
      </c>
      <c r="B139" s="129" t="s">
        <v>236</v>
      </c>
      <c r="C139" s="125"/>
      <c r="D139" s="125"/>
      <c r="E139" s="125" t="s">
        <v>155</v>
      </c>
      <c r="F139" s="125"/>
      <c r="G139" s="125"/>
      <c r="H139" s="125"/>
      <c r="I139" s="125" t="s">
        <v>155</v>
      </c>
      <c r="J139" s="59"/>
      <c r="K139" s="55"/>
      <c r="L139" s="55"/>
      <c r="M139" s="55"/>
      <c r="N139" s="55"/>
      <c r="O139" s="55"/>
      <c r="P139" s="55"/>
      <c r="Q139" s="52"/>
      <c r="R139" s="52"/>
      <c r="S139" s="52"/>
      <c r="T139" s="52"/>
      <c r="U139" s="53"/>
      <c r="V139" s="59"/>
      <c r="W139" s="55"/>
      <c r="X139" s="55"/>
      <c r="Y139" s="55"/>
      <c r="Z139" s="55"/>
      <c r="AA139" s="55"/>
      <c r="AB139" s="55"/>
      <c r="AC139" s="52"/>
      <c r="AD139" s="52"/>
      <c r="AE139" s="52"/>
      <c r="AF139" s="52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61"/>
      <c r="AU139" s="55"/>
      <c r="AV139" s="55"/>
      <c r="AW139" s="55"/>
      <c r="AX139" s="55"/>
      <c r="AY139" s="55"/>
      <c r="AZ139" s="55"/>
      <c r="BA139" s="52"/>
      <c r="BB139" s="52"/>
      <c r="BC139" s="52"/>
      <c r="BD139" s="52"/>
      <c r="BE139" s="53"/>
    </row>
    <row r="140" spans="1:57" x14ac:dyDescent="0.35">
      <c r="A140" s="128"/>
      <c r="B140" s="130"/>
      <c r="C140" s="126"/>
      <c r="D140" s="126"/>
      <c r="E140" s="126"/>
      <c r="F140" s="126"/>
      <c r="G140" s="126"/>
      <c r="H140" s="126"/>
      <c r="I140" s="126"/>
      <c r="J140" s="59"/>
      <c r="K140" s="55"/>
      <c r="L140" s="55"/>
      <c r="M140" s="55"/>
      <c r="N140" s="55"/>
      <c r="O140" s="55"/>
      <c r="P140" s="55"/>
      <c r="Q140" s="52"/>
      <c r="R140" s="52"/>
      <c r="S140" s="52"/>
      <c r="T140" s="52"/>
      <c r="U140" s="53"/>
      <c r="V140" s="59"/>
      <c r="W140" s="55"/>
      <c r="X140" s="55"/>
      <c r="Y140" s="55"/>
      <c r="Z140" s="55"/>
      <c r="AA140" s="55"/>
      <c r="AB140" s="55"/>
      <c r="AC140" s="52"/>
      <c r="AD140" s="52"/>
      <c r="AE140" s="52"/>
      <c r="AF140" s="52"/>
      <c r="AG140" s="93"/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  <c r="AS140" s="93"/>
      <c r="AT140" s="61"/>
      <c r="AU140" s="55"/>
      <c r="AV140" s="55"/>
      <c r="AW140" s="55"/>
      <c r="AX140" s="55"/>
      <c r="AY140" s="55"/>
      <c r="AZ140" s="55"/>
      <c r="BA140" s="52"/>
      <c r="BB140" s="52"/>
      <c r="BC140" s="52"/>
      <c r="BD140" s="52"/>
      <c r="BE140" s="53"/>
    </row>
    <row r="141" spans="1:57" x14ac:dyDescent="0.35">
      <c r="A141" s="127" t="s">
        <v>237</v>
      </c>
      <c r="B141" s="129" t="s">
        <v>238</v>
      </c>
      <c r="C141" s="131" t="s">
        <v>155</v>
      </c>
      <c r="D141" s="125"/>
      <c r="E141" s="125"/>
      <c r="F141" s="125"/>
      <c r="G141" s="125"/>
      <c r="H141" s="125"/>
      <c r="I141" s="125" t="s">
        <v>155</v>
      </c>
      <c r="J141" s="59"/>
      <c r="K141" s="55"/>
      <c r="L141" s="55"/>
      <c r="M141" s="55"/>
      <c r="N141" s="55"/>
      <c r="O141" s="55"/>
      <c r="P141" s="55"/>
      <c r="Q141" s="91"/>
      <c r="R141" s="91"/>
      <c r="S141" s="91"/>
      <c r="T141" s="91"/>
      <c r="U141" s="92"/>
      <c r="V141" s="59"/>
      <c r="W141" s="55"/>
      <c r="X141" s="55"/>
      <c r="Y141" s="55"/>
      <c r="Z141" s="55"/>
      <c r="AA141" s="55"/>
      <c r="AB141" s="55"/>
      <c r="AC141" s="91"/>
      <c r="AD141" s="91"/>
      <c r="AE141" s="91"/>
      <c r="AF141" s="91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  <c r="AS141" s="93"/>
      <c r="AT141" s="61"/>
      <c r="AU141" s="55"/>
      <c r="AV141" s="55"/>
      <c r="AW141" s="55"/>
      <c r="AX141" s="55"/>
      <c r="AY141" s="55"/>
      <c r="AZ141" s="55"/>
      <c r="BA141" s="91"/>
      <c r="BB141" s="91"/>
      <c r="BC141" s="91"/>
      <c r="BD141" s="91"/>
      <c r="BE141" s="92"/>
    </row>
    <row r="142" spans="1:57" x14ac:dyDescent="0.35">
      <c r="A142" s="128"/>
      <c r="B142" s="130"/>
      <c r="C142" s="132"/>
      <c r="D142" s="126"/>
      <c r="E142" s="126"/>
      <c r="F142" s="126"/>
      <c r="G142" s="126"/>
      <c r="H142" s="126"/>
      <c r="I142" s="126"/>
      <c r="J142" s="59"/>
      <c r="K142" s="55"/>
      <c r="L142" s="55"/>
      <c r="M142" s="55"/>
      <c r="N142" s="55"/>
      <c r="O142" s="55"/>
      <c r="P142" s="55"/>
      <c r="Q142" s="52"/>
      <c r="R142" s="52"/>
      <c r="S142" s="52"/>
      <c r="T142" s="52"/>
      <c r="U142" s="53"/>
      <c r="V142" s="59"/>
      <c r="W142" s="55"/>
      <c r="X142" s="55"/>
      <c r="Y142" s="55"/>
      <c r="Z142" s="55"/>
      <c r="AA142" s="55"/>
      <c r="AB142" s="55"/>
      <c r="AC142" s="52"/>
      <c r="AD142" s="52"/>
      <c r="AE142" s="52"/>
      <c r="AF142" s="52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T142" s="61"/>
      <c r="AU142" s="55"/>
      <c r="AV142" s="55"/>
      <c r="AW142" s="55"/>
      <c r="AX142" s="55"/>
      <c r="AY142" s="55"/>
      <c r="AZ142" s="55"/>
      <c r="BA142" s="52"/>
      <c r="BB142" s="52"/>
      <c r="BC142" s="52"/>
      <c r="BD142" s="52"/>
      <c r="BE142" s="53"/>
    </row>
    <row r="143" spans="1:57" x14ac:dyDescent="0.35">
      <c r="A143" s="95" t="s">
        <v>34</v>
      </c>
      <c r="B143" s="95" t="s">
        <v>36</v>
      </c>
      <c r="C143" s="96"/>
      <c r="D143" s="97"/>
      <c r="E143" s="97"/>
      <c r="F143" s="97"/>
      <c r="G143" s="97"/>
      <c r="H143" s="97" t="s">
        <v>155</v>
      </c>
      <c r="I143" s="97"/>
      <c r="J143" s="54"/>
      <c r="K143" s="52"/>
      <c r="L143" s="55"/>
      <c r="M143" s="52"/>
      <c r="N143" s="52"/>
      <c r="O143" s="52"/>
      <c r="P143" s="52"/>
      <c r="Q143" s="52"/>
      <c r="R143" s="52"/>
      <c r="S143" s="52"/>
      <c r="T143" s="52"/>
      <c r="U143" s="56"/>
      <c r="V143" s="54"/>
      <c r="W143" s="52"/>
      <c r="X143" s="55"/>
      <c r="Y143" s="52"/>
      <c r="Z143" s="52"/>
      <c r="AA143" s="52">
        <f>0.5/7</f>
        <v>7.1428571428571425E-2</v>
      </c>
      <c r="AB143" s="52">
        <f t="shared" ref="AB143:AG152" si="30">0.5/7</f>
        <v>7.1428571428571425E-2</v>
      </c>
      <c r="AC143" s="52">
        <f t="shared" si="30"/>
        <v>7.1428571428571425E-2</v>
      </c>
      <c r="AD143" s="52">
        <f t="shared" si="30"/>
        <v>7.1428571428571425E-2</v>
      </c>
      <c r="AE143" s="52">
        <f t="shared" si="30"/>
        <v>7.1428571428571425E-2</v>
      </c>
      <c r="AF143" s="52">
        <f t="shared" si="30"/>
        <v>7.1428571428571425E-2</v>
      </c>
      <c r="AG143" s="52">
        <f t="shared" si="30"/>
        <v>7.1428571428571425E-2</v>
      </c>
      <c r="AH143" s="57">
        <v>0.1</v>
      </c>
      <c r="AI143" s="57">
        <v>0.1</v>
      </c>
      <c r="AJ143" s="57">
        <v>0.1</v>
      </c>
      <c r="AK143" s="57">
        <v>0.1</v>
      </c>
      <c r="AL143" s="57">
        <v>0.1</v>
      </c>
      <c r="AM143" s="57">
        <v>0.1</v>
      </c>
      <c r="AN143" s="57">
        <v>0.1</v>
      </c>
      <c r="AO143" s="57">
        <v>0.1</v>
      </c>
      <c r="AP143" s="57">
        <v>0.1</v>
      </c>
      <c r="AQ143" s="57">
        <v>0.1</v>
      </c>
      <c r="AR143" s="57"/>
      <c r="AS143" s="57"/>
      <c r="AT143" s="57"/>
      <c r="AU143" s="52"/>
      <c r="AV143" s="55"/>
      <c r="AW143" s="52"/>
      <c r="AX143" s="52"/>
      <c r="AY143" s="52"/>
      <c r="AZ143" s="52"/>
      <c r="BA143" s="52"/>
      <c r="BB143" s="52"/>
      <c r="BC143" s="52"/>
      <c r="BD143" s="52"/>
      <c r="BE143" s="53"/>
    </row>
    <row r="144" spans="1:57" x14ac:dyDescent="0.35">
      <c r="A144" s="95" t="s">
        <v>39</v>
      </c>
      <c r="B144" s="95" t="s">
        <v>40</v>
      </c>
      <c r="C144" s="64"/>
      <c r="D144" s="65"/>
      <c r="E144" s="65"/>
      <c r="F144" s="65"/>
      <c r="G144" s="65"/>
      <c r="H144" s="65" t="s">
        <v>155</v>
      </c>
      <c r="I144" s="65"/>
      <c r="J144" s="54"/>
      <c r="K144" s="52"/>
      <c r="L144" s="55"/>
      <c r="M144" s="52"/>
      <c r="N144" s="52"/>
      <c r="O144" s="52"/>
      <c r="P144" s="52"/>
      <c r="Q144" s="52"/>
      <c r="R144" s="52"/>
      <c r="S144" s="52"/>
      <c r="T144" s="52"/>
      <c r="U144" s="56"/>
      <c r="V144" s="54"/>
      <c r="W144" s="52"/>
      <c r="X144" s="55"/>
      <c r="Y144" s="52"/>
      <c r="Z144" s="52"/>
      <c r="AA144" s="52">
        <f>0.5/7</f>
        <v>7.1428571428571425E-2</v>
      </c>
      <c r="AB144" s="52">
        <f t="shared" si="30"/>
        <v>7.1428571428571425E-2</v>
      </c>
      <c r="AC144" s="52">
        <f t="shared" si="30"/>
        <v>7.1428571428571425E-2</v>
      </c>
      <c r="AD144" s="52">
        <f t="shared" si="30"/>
        <v>7.1428571428571425E-2</v>
      </c>
      <c r="AE144" s="52">
        <f t="shared" si="30"/>
        <v>7.1428571428571425E-2</v>
      </c>
      <c r="AF144" s="52">
        <f t="shared" si="30"/>
        <v>7.1428571428571425E-2</v>
      </c>
      <c r="AG144" s="52">
        <f t="shared" si="30"/>
        <v>7.1428571428571425E-2</v>
      </c>
      <c r="AH144" s="57">
        <v>0.1</v>
      </c>
      <c r="AI144" s="57">
        <v>0.1</v>
      </c>
      <c r="AJ144" s="57">
        <v>0.1</v>
      </c>
      <c r="AK144" s="57">
        <v>0.1</v>
      </c>
      <c r="AL144" s="57">
        <v>0.1</v>
      </c>
      <c r="AM144" s="57">
        <v>0.1</v>
      </c>
      <c r="AN144" s="57">
        <v>0.1</v>
      </c>
      <c r="AO144" s="57">
        <v>0.1</v>
      </c>
      <c r="AP144" s="57">
        <v>0.1</v>
      </c>
      <c r="AQ144" s="57">
        <v>0.1</v>
      </c>
      <c r="AR144" s="57">
        <v>0.1</v>
      </c>
      <c r="AS144" s="57">
        <v>0.1</v>
      </c>
      <c r="AT144" s="57"/>
      <c r="AU144" s="52"/>
      <c r="AV144" s="55"/>
      <c r="AW144" s="52"/>
      <c r="AX144" s="52"/>
      <c r="AY144" s="52"/>
      <c r="AZ144" s="52"/>
      <c r="BA144" s="52"/>
      <c r="BB144" s="52"/>
      <c r="BC144" s="52"/>
      <c r="BD144" s="52"/>
      <c r="BE144" s="53"/>
    </row>
    <row r="145" spans="1:57" x14ac:dyDescent="0.35">
      <c r="A145" s="95" t="s">
        <v>43</v>
      </c>
      <c r="B145" s="95" t="s">
        <v>44</v>
      </c>
      <c r="C145" s="96"/>
      <c r="D145" s="97"/>
      <c r="E145" s="97"/>
      <c r="F145" s="97"/>
      <c r="G145" s="97"/>
      <c r="H145" s="97" t="s">
        <v>155</v>
      </c>
      <c r="I145" s="97"/>
      <c r="J145" s="54"/>
      <c r="K145" s="52"/>
      <c r="L145" s="55"/>
      <c r="M145" s="52"/>
      <c r="N145" s="52"/>
      <c r="O145" s="52"/>
      <c r="P145" s="52"/>
      <c r="Q145" s="52"/>
      <c r="R145" s="52"/>
      <c r="S145" s="52"/>
      <c r="T145" s="52"/>
      <c r="U145" s="56"/>
      <c r="V145" s="54"/>
      <c r="W145" s="52"/>
      <c r="X145" s="55"/>
      <c r="Y145" s="52"/>
      <c r="Z145" s="52"/>
      <c r="AA145" s="52"/>
      <c r="AB145" s="52"/>
      <c r="AC145" s="52"/>
      <c r="AD145" s="52"/>
      <c r="AE145" s="52"/>
      <c r="AF145" s="52"/>
      <c r="AG145" s="52"/>
      <c r="AH145" s="57"/>
      <c r="AI145" s="52"/>
      <c r="AJ145" s="55"/>
      <c r="AK145" s="52"/>
      <c r="AL145" s="52"/>
      <c r="AM145" s="52"/>
      <c r="AN145" s="52"/>
      <c r="AO145" s="52"/>
      <c r="AP145" s="52"/>
      <c r="AQ145" s="52"/>
      <c r="AR145" s="52"/>
      <c r="AS145" s="53"/>
      <c r="AT145" s="57"/>
      <c r="AU145" s="52"/>
      <c r="AV145" s="55"/>
      <c r="AW145" s="52"/>
      <c r="AX145" s="52"/>
      <c r="AY145" s="52"/>
      <c r="AZ145" s="52"/>
      <c r="BA145" s="52"/>
      <c r="BB145" s="52"/>
      <c r="BC145" s="52"/>
      <c r="BD145" s="52"/>
      <c r="BE145" s="53"/>
    </row>
    <row r="146" spans="1:57" x14ac:dyDescent="0.35">
      <c r="A146" s="95" t="s">
        <v>46</v>
      </c>
      <c r="B146" s="95" t="s">
        <v>47</v>
      </c>
      <c r="C146" s="96"/>
      <c r="D146" s="97"/>
      <c r="E146" s="97"/>
      <c r="F146" s="97"/>
      <c r="G146" s="97"/>
      <c r="H146" s="97" t="s">
        <v>155</v>
      </c>
      <c r="I146" s="97"/>
      <c r="J146" s="54"/>
      <c r="K146" s="52"/>
      <c r="L146" s="55"/>
      <c r="M146" s="52"/>
      <c r="N146" s="52"/>
      <c r="O146" s="52"/>
      <c r="P146" s="52"/>
      <c r="Q146" s="52"/>
      <c r="R146" s="52"/>
      <c r="S146" s="52"/>
      <c r="T146" s="52"/>
      <c r="U146" s="56"/>
      <c r="V146" s="54"/>
      <c r="W146" s="52"/>
      <c r="X146" s="55"/>
      <c r="Y146" s="52"/>
      <c r="Z146" s="52"/>
      <c r="AA146" s="52">
        <f t="shared" ref="AA146" si="31">0.5/7</f>
        <v>7.1428571428571425E-2</v>
      </c>
      <c r="AB146" s="52">
        <f t="shared" si="30"/>
        <v>7.1428571428571425E-2</v>
      </c>
      <c r="AC146" s="52">
        <f t="shared" si="30"/>
        <v>7.1428571428571425E-2</v>
      </c>
      <c r="AD146" s="52">
        <f t="shared" si="30"/>
        <v>7.1428571428571425E-2</v>
      </c>
      <c r="AE146" s="52">
        <f t="shared" si="30"/>
        <v>7.1428571428571425E-2</v>
      </c>
      <c r="AF146" s="52">
        <f t="shared" si="30"/>
        <v>7.1428571428571425E-2</v>
      </c>
      <c r="AG146" s="52">
        <f t="shared" si="30"/>
        <v>7.1428571428571425E-2</v>
      </c>
      <c r="AH146" s="57">
        <v>0.1</v>
      </c>
      <c r="AI146" s="57">
        <v>0.1</v>
      </c>
      <c r="AJ146" s="57">
        <v>0.1</v>
      </c>
      <c r="AK146" s="57">
        <v>0.1</v>
      </c>
      <c r="AL146" s="57">
        <v>0.1</v>
      </c>
      <c r="AM146" s="57">
        <v>0.1</v>
      </c>
      <c r="AN146" s="57">
        <v>0.1</v>
      </c>
      <c r="AO146" s="57">
        <v>0.1</v>
      </c>
      <c r="AP146" s="57">
        <v>0.1</v>
      </c>
      <c r="AQ146" s="57">
        <v>0.1</v>
      </c>
      <c r="AR146" s="57">
        <v>0.1</v>
      </c>
      <c r="AS146" s="57">
        <v>0.1</v>
      </c>
      <c r="AT146" s="57"/>
      <c r="AU146" s="52"/>
      <c r="AV146" s="55"/>
      <c r="AW146" s="52"/>
      <c r="AX146" s="52"/>
      <c r="AY146" s="52"/>
      <c r="AZ146" s="52"/>
      <c r="BA146" s="52"/>
      <c r="BB146" s="52"/>
      <c r="BC146" s="52"/>
      <c r="BD146" s="52"/>
      <c r="BE146" s="53"/>
    </row>
    <row r="147" spans="1:57" x14ac:dyDescent="0.35">
      <c r="A147" s="95" t="s">
        <v>48</v>
      </c>
      <c r="B147" s="95" t="s">
        <v>49</v>
      </c>
      <c r="C147" s="64"/>
      <c r="D147" s="65"/>
      <c r="E147" s="65"/>
      <c r="F147" s="65"/>
      <c r="G147" s="65"/>
      <c r="H147" s="65" t="s">
        <v>155</v>
      </c>
      <c r="I147" s="65"/>
      <c r="J147" s="54"/>
      <c r="K147" s="52"/>
      <c r="L147" s="55"/>
      <c r="M147" s="52"/>
      <c r="N147" s="52"/>
      <c r="O147" s="52"/>
      <c r="P147" s="52"/>
      <c r="Q147" s="52"/>
      <c r="R147" s="52"/>
      <c r="S147" s="52"/>
      <c r="T147" s="52"/>
      <c r="U147" s="56"/>
      <c r="V147" s="54"/>
      <c r="W147" s="52"/>
      <c r="X147" s="55"/>
      <c r="Y147" s="52"/>
      <c r="Z147" s="52"/>
      <c r="AA147" s="52"/>
      <c r="AB147" s="52"/>
      <c r="AC147" s="52"/>
      <c r="AD147" s="52"/>
      <c r="AE147" s="52"/>
      <c r="AF147" s="52"/>
      <c r="AG147" s="52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2"/>
      <c r="AV147" s="55"/>
      <c r="AW147" s="52"/>
      <c r="AX147" s="52"/>
      <c r="AY147" s="52"/>
      <c r="AZ147" s="52"/>
      <c r="BA147" s="52"/>
      <c r="BB147" s="52"/>
      <c r="BC147" s="52"/>
      <c r="BD147" s="52"/>
      <c r="BE147" s="53"/>
    </row>
    <row r="148" spans="1:57" x14ac:dyDescent="0.35">
      <c r="A148" s="95" t="s">
        <v>50</v>
      </c>
      <c r="B148" s="95" t="s">
        <v>51</v>
      </c>
      <c r="C148" s="96"/>
      <c r="D148" s="97"/>
      <c r="E148" s="97"/>
      <c r="F148" s="97"/>
      <c r="G148" s="97"/>
      <c r="H148" s="97" t="s">
        <v>155</v>
      </c>
      <c r="I148" s="97"/>
      <c r="J148" s="54"/>
      <c r="K148" s="52"/>
      <c r="L148" s="55"/>
      <c r="M148" s="52"/>
      <c r="N148" s="52"/>
      <c r="O148" s="52"/>
      <c r="P148" s="52"/>
      <c r="Q148" s="52"/>
      <c r="R148" s="52"/>
      <c r="S148" s="52"/>
      <c r="T148" s="52"/>
      <c r="U148" s="56"/>
      <c r="V148" s="54"/>
      <c r="W148" s="52"/>
      <c r="X148" s="55"/>
      <c r="Y148" s="52"/>
      <c r="Z148" s="52"/>
      <c r="AA148" s="52">
        <f t="shared" ref="AA148:AA149" si="32">0.5/7</f>
        <v>7.1428571428571425E-2</v>
      </c>
      <c r="AB148" s="52">
        <f t="shared" si="30"/>
        <v>7.1428571428571425E-2</v>
      </c>
      <c r="AC148" s="52">
        <f t="shared" si="30"/>
        <v>7.1428571428571425E-2</v>
      </c>
      <c r="AD148" s="52">
        <f t="shared" si="30"/>
        <v>7.1428571428571425E-2</v>
      </c>
      <c r="AE148" s="52">
        <f t="shared" si="30"/>
        <v>7.1428571428571425E-2</v>
      </c>
      <c r="AF148" s="52">
        <f t="shared" si="30"/>
        <v>7.1428571428571425E-2</v>
      </c>
      <c r="AG148" s="52">
        <f t="shared" si="30"/>
        <v>7.1428571428571425E-2</v>
      </c>
      <c r="AH148" s="57">
        <v>0.1</v>
      </c>
      <c r="AI148" s="57">
        <v>0.1</v>
      </c>
      <c r="AJ148" s="57">
        <v>0.1</v>
      </c>
      <c r="AK148" s="57">
        <v>0.1</v>
      </c>
      <c r="AL148" s="57">
        <v>0.1</v>
      </c>
      <c r="AM148" s="57">
        <v>0.1</v>
      </c>
      <c r="AN148" s="57">
        <v>0.1</v>
      </c>
      <c r="AO148" s="57">
        <v>0.1</v>
      </c>
      <c r="AP148" s="57">
        <v>0.1</v>
      </c>
      <c r="AQ148" s="57">
        <v>0.1</v>
      </c>
      <c r="AR148" s="57">
        <v>0.1</v>
      </c>
      <c r="AS148" s="57">
        <v>0.1</v>
      </c>
      <c r="AT148" s="57"/>
      <c r="AU148" s="52"/>
      <c r="AV148" s="55"/>
      <c r="AW148" s="52"/>
      <c r="AX148" s="52"/>
      <c r="AY148" s="52"/>
      <c r="AZ148" s="52"/>
      <c r="BA148" s="52"/>
      <c r="BB148" s="52"/>
      <c r="BC148" s="52"/>
      <c r="BD148" s="52"/>
      <c r="BE148" s="53"/>
    </row>
    <row r="149" spans="1:57" x14ac:dyDescent="0.35">
      <c r="A149" s="95" t="s">
        <v>52</v>
      </c>
      <c r="B149" s="95" t="s">
        <v>53</v>
      </c>
      <c r="C149" s="64"/>
      <c r="D149" s="65"/>
      <c r="E149" s="65"/>
      <c r="F149" s="65"/>
      <c r="G149" s="65"/>
      <c r="H149" s="65" t="s">
        <v>155</v>
      </c>
      <c r="I149" s="65"/>
      <c r="J149" s="54"/>
      <c r="K149" s="52"/>
      <c r="L149" s="55"/>
      <c r="M149" s="52"/>
      <c r="N149" s="52"/>
      <c r="O149" s="52"/>
      <c r="P149" s="52"/>
      <c r="Q149" s="52"/>
      <c r="R149" s="52"/>
      <c r="S149" s="52"/>
      <c r="T149" s="52"/>
      <c r="U149" s="56"/>
      <c r="V149" s="54"/>
      <c r="W149" s="52"/>
      <c r="X149" s="55"/>
      <c r="Y149" s="52"/>
      <c r="Z149" s="52"/>
      <c r="AA149" s="52">
        <f t="shared" si="32"/>
        <v>7.1428571428571425E-2</v>
      </c>
      <c r="AB149" s="52">
        <f t="shared" si="30"/>
        <v>7.1428571428571425E-2</v>
      </c>
      <c r="AC149" s="52">
        <f t="shared" si="30"/>
        <v>7.1428571428571425E-2</v>
      </c>
      <c r="AD149" s="52">
        <f t="shared" si="30"/>
        <v>7.1428571428571425E-2</v>
      </c>
      <c r="AE149" s="52">
        <f t="shared" si="30"/>
        <v>7.1428571428571425E-2</v>
      </c>
      <c r="AF149" s="52">
        <f t="shared" si="30"/>
        <v>7.1428571428571425E-2</v>
      </c>
      <c r="AG149" s="52">
        <f t="shared" si="30"/>
        <v>7.1428571428571425E-2</v>
      </c>
      <c r="AH149" s="57">
        <v>0.1</v>
      </c>
      <c r="AI149" s="57">
        <v>0.1</v>
      </c>
      <c r="AJ149" s="57">
        <v>0.1</v>
      </c>
      <c r="AK149" s="57">
        <v>0.1</v>
      </c>
      <c r="AL149" s="57">
        <v>0.1</v>
      </c>
      <c r="AM149" s="57">
        <v>0.1</v>
      </c>
      <c r="AN149" s="57">
        <v>0.1</v>
      </c>
      <c r="AO149" s="57">
        <v>0.1</v>
      </c>
      <c r="AP149" s="57">
        <v>0.1</v>
      </c>
      <c r="AQ149" s="57">
        <v>0.1</v>
      </c>
      <c r="AR149" s="57">
        <v>0.1</v>
      </c>
      <c r="AS149" s="57">
        <v>0.1</v>
      </c>
      <c r="AT149" s="57"/>
      <c r="AU149" s="52"/>
      <c r="AV149" s="55"/>
      <c r="AW149" s="52"/>
      <c r="AX149" s="52"/>
      <c r="AY149" s="52"/>
      <c r="AZ149" s="52"/>
      <c r="BA149" s="52"/>
      <c r="BB149" s="52"/>
      <c r="BC149" s="52"/>
      <c r="BD149" s="52"/>
      <c r="BE149" s="53"/>
    </row>
    <row r="150" spans="1:57" x14ac:dyDescent="0.35">
      <c r="A150" s="95" t="s">
        <v>54</v>
      </c>
      <c r="B150" s="95" t="s">
        <v>55</v>
      </c>
      <c r="C150" s="96"/>
      <c r="D150" s="97"/>
      <c r="E150" s="97"/>
      <c r="F150" s="97"/>
      <c r="G150" s="97"/>
      <c r="H150" s="97" t="s">
        <v>155</v>
      </c>
      <c r="I150" s="97"/>
      <c r="J150" s="54"/>
      <c r="K150" s="52"/>
      <c r="L150" s="55"/>
      <c r="M150" s="52"/>
      <c r="N150" s="52"/>
      <c r="O150" s="52"/>
      <c r="P150" s="52"/>
      <c r="Q150" s="52"/>
      <c r="R150" s="52"/>
      <c r="S150" s="52"/>
      <c r="T150" s="52"/>
      <c r="U150" s="56"/>
      <c r="V150" s="54"/>
      <c r="W150" s="52"/>
      <c r="X150" s="55"/>
      <c r="Y150" s="52"/>
      <c r="Z150" s="52"/>
      <c r="AH150" s="57">
        <f>2.2/12</f>
        <v>0.18333333333333335</v>
      </c>
      <c r="AI150" s="57">
        <f t="shared" ref="AI150:AS150" si="33">2.2/12</f>
        <v>0.18333333333333335</v>
      </c>
      <c r="AJ150" s="57">
        <f t="shared" si="33"/>
        <v>0.18333333333333335</v>
      </c>
      <c r="AK150" s="57">
        <f t="shared" si="33"/>
        <v>0.18333333333333335</v>
      </c>
      <c r="AL150" s="57">
        <f t="shared" si="33"/>
        <v>0.18333333333333335</v>
      </c>
      <c r="AM150" s="57">
        <f t="shared" si="33"/>
        <v>0.18333333333333335</v>
      </c>
      <c r="AN150" s="57">
        <f t="shared" si="33"/>
        <v>0.18333333333333335</v>
      </c>
      <c r="AO150" s="57">
        <f t="shared" si="33"/>
        <v>0.18333333333333335</v>
      </c>
      <c r="AP150" s="57">
        <f t="shared" si="33"/>
        <v>0.18333333333333335</v>
      </c>
      <c r="AQ150" s="57">
        <f t="shared" si="33"/>
        <v>0.18333333333333335</v>
      </c>
      <c r="AR150" s="57">
        <f t="shared" si="33"/>
        <v>0.18333333333333335</v>
      </c>
      <c r="AS150" s="57">
        <f t="shared" si="33"/>
        <v>0.18333333333333335</v>
      </c>
      <c r="AT150" s="57"/>
      <c r="AU150" s="52"/>
      <c r="AV150" s="55"/>
      <c r="AW150" s="52"/>
      <c r="AX150" s="52"/>
      <c r="AY150" s="52"/>
      <c r="AZ150" s="52"/>
      <c r="BA150" s="52"/>
      <c r="BB150" s="52"/>
      <c r="BC150" s="52"/>
      <c r="BD150" s="52"/>
      <c r="BE150" s="53"/>
    </row>
    <row r="151" spans="1:57" x14ac:dyDescent="0.35">
      <c r="A151" s="95" t="s">
        <v>56</v>
      </c>
      <c r="B151" s="95" t="s">
        <v>57</v>
      </c>
      <c r="C151" s="64"/>
      <c r="D151" s="65"/>
      <c r="E151" s="65"/>
      <c r="F151" s="65"/>
      <c r="G151" s="65"/>
      <c r="H151" s="65" t="s">
        <v>155</v>
      </c>
      <c r="I151" s="65"/>
      <c r="J151" s="54"/>
      <c r="K151" s="52"/>
      <c r="L151" s="55"/>
      <c r="M151" s="52"/>
      <c r="N151" s="52"/>
      <c r="O151" s="52"/>
      <c r="P151" s="52"/>
      <c r="Q151" s="52"/>
      <c r="R151" s="52"/>
      <c r="S151" s="52"/>
      <c r="T151" s="52"/>
      <c r="U151" s="56"/>
      <c r="V151" s="54"/>
      <c r="W151" s="52"/>
      <c r="X151" s="55"/>
      <c r="Y151" s="52"/>
      <c r="Z151" s="52"/>
      <c r="AA151" s="52">
        <f t="shared" ref="AA151:AA152" si="34">0.5/7</f>
        <v>7.1428571428571425E-2</v>
      </c>
      <c r="AB151" s="52">
        <f t="shared" si="30"/>
        <v>7.1428571428571425E-2</v>
      </c>
      <c r="AC151" s="52">
        <f t="shared" si="30"/>
        <v>7.1428571428571425E-2</v>
      </c>
      <c r="AD151" s="52">
        <f t="shared" si="30"/>
        <v>7.1428571428571425E-2</v>
      </c>
      <c r="AE151" s="52">
        <f t="shared" si="30"/>
        <v>7.1428571428571425E-2</v>
      </c>
      <c r="AF151" s="52">
        <f t="shared" si="30"/>
        <v>7.1428571428571425E-2</v>
      </c>
      <c r="AG151" s="52">
        <f t="shared" si="30"/>
        <v>7.1428571428571425E-2</v>
      </c>
      <c r="AH151" s="57">
        <v>0.1</v>
      </c>
      <c r="AI151" s="57">
        <v>0.1</v>
      </c>
      <c r="AJ151" s="57">
        <v>0.1</v>
      </c>
      <c r="AK151" s="57">
        <v>0.1</v>
      </c>
      <c r="AL151" s="57">
        <v>0.1</v>
      </c>
      <c r="AM151" s="57">
        <v>0.1</v>
      </c>
      <c r="AN151" s="57">
        <v>0.1</v>
      </c>
      <c r="AO151" s="57">
        <v>0.1</v>
      </c>
      <c r="AP151" s="57">
        <v>0.1</v>
      </c>
      <c r="AQ151" s="57">
        <v>0.1</v>
      </c>
      <c r="AR151" s="57">
        <v>0.1</v>
      </c>
      <c r="AS151" s="57">
        <v>0.1</v>
      </c>
      <c r="AT151" s="57"/>
      <c r="AU151" s="52"/>
      <c r="AV151" s="55"/>
      <c r="AW151" s="52"/>
      <c r="AX151" s="52"/>
      <c r="AY151" s="52"/>
      <c r="AZ151" s="52"/>
      <c r="BA151" s="52"/>
      <c r="BB151" s="52"/>
      <c r="BC151" s="52"/>
      <c r="BD151" s="52"/>
      <c r="BE151" s="53"/>
    </row>
    <row r="152" spans="1:57" x14ac:dyDescent="0.35">
      <c r="A152" s="95" t="s">
        <v>58</v>
      </c>
      <c r="B152" s="95" t="s">
        <v>59</v>
      </c>
      <c r="C152" s="96"/>
      <c r="D152" s="97"/>
      <c r="E152" s="97"/>
      <c r="F152" s="97"/>
      <c r="G152" s="97"/>
      <c r="H152" s="97" t="s">
        <v>155</v>
      </c>
      <c r="I152" s="97"/>
      <c r="J152" s="54"/>
      <c r="K152" s="52"/>
      <c r="L152" s="55"/>
      <c r="M152" s="52"/>
      <c r="N152" s="52"/>
      <c r="O152" s="52"/>
      <c r="P152" s="52"/>
      <c r="Q152" s="52"/>
      <c r="R152" s="52"/>
      <c r="S152" s="52"/>
      <c r="T152" s="52"/>
      <c r="U152" s="56"/>
      <c r="V152" s="54"/>
      <c r="W152" s="52"/>
      <c r="X152" s="55"/>
      <c r="Y152" s="52"/>
      <c r="Z152" s="52"/>
      <c r="AA152" s="52">
        <f t="shared" si="34"/>
        <v>7.1428571428571425E-2</v>
      </c>
      <c r="AB152" s="52">
        <f t="shared" si="30"/>
        <v>7.1428571428571425E-2</v>
      </c>
      <c r="AC152" s="52">
        <f t="shared" si="30"/>
        <v>7.1428571428571425E-2</v>
      </c>
      <c r="AD152" s="52">
        <f t="shared" si="30"/>
        <v>7.1428571428571425E-2</v>
      </c>
      <c r="AE152" s="52">
        <f t="shared" si="30"/>
        <v>7.1428571428571425E-2</v>
      </c>
      <c r="AF152" s="52">
        <f t="shared" si="30"/>
        <v>7.1428571428571425E-2</v>
      </c>
      <c r="AG152" s="52">
        <f t="shared" si="30"/>
        <v>7.1428571428571425E-2</v>
      </c>
      <c r="AH152" s="57">
        <v>0.1</v>
      </c>
      <c r="AI152" s="57">
        <v>0.1</v>
      </c>
      <c r="AJ152" s="57">
        <v>0.1</v>
      </c>
      <c r="AK152" s="57">
        <v>0.1</v>
      </c>
      <c r="AL152" s="57">
        <v>0.1</v>
      </c>
      <c r="AM152" s="57">
        <v>0.1</v>
      </c>
      <c r="AN152" s="57">
        <v>0.1</v>
      </c>
      <c r="AO152" s="57">
        <v>0.1</v>
      </c>
      <c r="AP152" s="57">
        <v>0.1</v>
      </c>
      <c r="AQ152" s="57">
        <v>0.1</v>
      </c>
      <c r="AR152" s="57">
        <v>0.1</v>
      </c>
      <c r="AS152" s="57">
        <v>0.1</v>
      </c>
      <c r="AT152" s="57"/>
      <c r="AU152" s="52"/>
      <c r="AV152" s="55"/>
      <c r="AW152" s="52"/>
      <c r="AX152" s="52"/>
      <c r="AY152" s="52"/>
      <c r="AZ152" s="52"/>
      <c r="BA152" s="52"/>
      <c r="BB152" s="52"/>
      <c r="BC152" s="52"/>
      <c r="BD152" s="52"/>
      <c r="BE152" s="53"/>
    </row>
    <row r="153" spans="1:57" x14ac:dyDescent="0.35">
      <c r="A153" s="95" t="s">
        <v>60</v>
      </c>
      <c r="B153" s="95" t="s">
        <v>61</v>
      </c>
      <c r="C153" s="64"/>
      <c r="D153" s="65"/>
      <c r="E153" s="65"/>
      <c r="F153" s="65"/>
      <c r="G153" s="65"/>
      <c r="H153" s="65" t="s">
        <v>155</v>
      </c>
      <c r="I153" s="65"/>
      <c r="J153" s="54"/>
      <c r="K153" s="52"/>
      <c r="L153" s="55"/>
      <c r="M153" s="52"/>
      <c r="N153" s="52"/>
      <c r="O153" s="52"/>
      <c r="P153" s="52"/>
      <c r="Q153" s="52"/>
      <c r="R153" s="52"/>
      <c r="S153" s="52"/>
      <c r="T153" s="52"/>
      <c r="U153" s="56"/>
      <c r="V153" s="54"/>
      <c r="W153" s="52"/>
      <c r="X153" s="55"/>
      <c r="Y153" s="52"/>
      <c r="Z153" s="52"/>
      <c r="AA153" s="52"/>
      <c r="AB153" s="52"/>
      <c r="AC153" s="52"/>
      <c r="AD153" s="52"/>
      <c r="AE153" s="52"/>
      <c r="AF153" s="52"/>
      <c r="AG153" s="56"/>
      <c r="AH153" s="57"/>
      <c r="AI153" s="52"/>
      <c r="AJ153" s="55"/>
      <c r="AK153" s="52"/>
      <c r="AL153" s="52"/>
      <c r="AM153" s="52"/>
      <c r="AN153" s="52"/>
      <c r="AO153" s="52"/>
      <c r="AP153" s="52"/>
      <c r="AQ153" s="52"/>
      <c r="AR153" s="52"/>
      <c r="AS153" s="53"/>
      <c r="AT153" s="57"/>
      <c r="AU153" s="52"/>
      <c r="AV153" s="55"/>
      <c r="AW153" s="52"/>
      <c r="AX153" s="52"/>
      <c r="AY153" s="52"/>
      <c r="AZ153" s="52"/>
      <c r="BA153" s="52"/>
      <c r="BB153" s="52"/>
      <c r="BC153" s="52"/>
      <c r="BD153" s="52"/>
      <c r="BE153" s="53"/>
    </row>
    <row r="154" spans="1:57" ht="15" thickBot="1" x14ac:dyDescent="0.4">
      <c r="A154" s="76"/>
      <c r="B154" s="77"/>
      <c r="C154" s="78"/>
      <c r="D154" s="79"/>
      <c r="E154" s="79"/>
      <c r="F154" s="79"/>
      <c r="G154" s="79"/>
      <c r="H154" s="79"/>
      <c r="I154" s="79"/>
      <c r="J154" s="80"/>
      <c r="K154" s="81"/>
      <c r="L154" s="81"/>
      <c r="M154" s="81"/>
      <c r="N154" s="81"/>
      <c r="O154" s="81"/>
      <c r="P154" s="88"/>
      <c r="Q154" s="81"/>
      <c r="R154" s="81"/>
      <c r="S154" s="81"/>
      <c r="T154" s="81"/>
      <c r="U154" s="83"/>
      <c r="V154" s="80"/>
      <c r="W154" s="81"/>
      <c r="X154" s="81"/>
      <c r="Y154" s="81"/>
      <c r="Z154" s="81"/>
      <c r="AA154" s="81"/>
      <c r="AB154" s="88"/>
      <c r="AC154" s="81"/>
      <c r="AD154" s="81"/>
      <c r="AE154" s="81"/>
      <c r="AF154" s="81"/>
      <c r="AG154" s="84"/>
      <c r="AH154" s="85"/>
      <c r="AI154" s="81"/>
      <c r="AJ154" s="81"/>
      <c r="AK154" s="81"/>
      <c r="AL154" s="81"/>
      <c r="AM154" s="81"/>
      <c r="AN154" s="88"/>
      <c r="AO154" s="81"/>
      <c r="AP154" s="81"/>
      <c r="AQ154" s="81"/>
      <c r="AR154" s="81"/>
      <c r="AS154" s="83"/>
      <c r="AT154" s="85"/>
      <c r="AU154" s="81"/>
      <c r="AV154" s="81"/>
      <c r="AW154" s="81"/>
      <c r="AX154" s="81"/>
      <c r="AY154" s="81"/>
      <c r="AZ154" s="88"/>
      <c r="BA154" s="81"/>
      <c r="BB154" s="81"/>
      <c r="BC154" s="81"/>
      <c r="BD154" s="81"/>
      <c r="BE154" s="83"/>
    </row>
    <row r="155" spans="1:57" x14ac:dyDescent="0.35">
      <c r="A155" s="134">
        <v>8</v>
      </c>
      <c r="B155" s="133" t="s">
        <v>239</v>
      </c>
      <c r="C155" s="137" t="s">
        <v>149</v>
      </c>
      <c r="D155" s="138" t="s">
        <v>149</v>
      </c>
      <c r="E155" s="138" t="s">
        <v>149</v>
      </c>
      <c r="F155" s="138" t="s">
        <v>149</v>
      </c>
      <c r="G155" s="138" t="s">
        <v>149</v>
      </c>
      <c r="H155" s="138" t="s">
        <v>149</v>
      </c>
      <c r="I155" s="139" t="s">
        <v>150</v>
      </c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72"/>
      <c r="AU155" s="67"/>
      <c r="AV155" s="67"/>
      <c r="AW155" s="67"/>
      <c r="AX155" s="67"/>
      <c r="AY155" s="67"/>
      <c r="AZ155" s="67"/>
      <c r="BA155" s="67"/>
      <c r="BB155" s="67"/>
      <c r="BC155" s="70"/>
      <c r="BD155" s="67"/>
      <c r="BE155" s="71"/>
    </row>
    <row r="156" spans="1:57" x14ac:dyDescent="0.35">
      <c r="A156" s="135"/>
      <c r="B156" s="136"/>
      <c r="C156" s="132"/>
      <c r="D156" s="126"/>
      <c r="E156" s="126"/>
      <c r="F156" s="126"/>
      <c r="G156" s="126"/>
      <c r="H156" s="126"/>
      <c r="I156" s="140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61"/>
      <c r="AU156" s="55"/>
      <c r="AV156" s="55"/>
      <c r="AW156" s="55"/>
      <c r="AX156" s="55"/>
      <c r="AY156" s="55"/>
      <c r="AZ156" s="55"/>
      <c r="BA156" s="55"/>
      <c r="BB156" s="55"/>
      <c r="BC156" s="55"/>
      <c r="BD156" s="55"/>
      <c r="BE156" s="74"/>
    </row>
    <row r="157" spans="1:57" x14ac:dyDescent="0.35">
      <c r="A157" s="127" t="s">
        <v>240</v>
      </c>
      <c r="B157" s="129" t="s">
        <v>241</v>
      </c>
      <c r="C157" s="131" t="s">
        <v>155</v>
      </c>
      <c r="D157" s="125" t="s">
        <v>155</v>
      </c>
      <c r="E157" s="125" t="s">
        <v>155</v>
      </c>
      <c r="F157" s="125" t="s">
        <v>155</v>
      </c>
      <c r="G157" s="125" t="s">
        <v>155</v>
      </c>
      <c r="H157" s="125" t="s">
        <v>155</v>
      </c>
      <c r="I157" s="125" t="s">
        <v>155</v>
      </c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59"/>
      <c r="W157" s="55"/>
      <c r="X157" s="55"/>
      <c r="Y157" s="55"/>
      <c r="Z157" s="55"/>
      <c r="AA157" s="55"/>
      <c r="AB157" s="55"/>
      <c r="AC157" s="91"/>
      <c r="AD157" s="91"/>
      <c r="AE157" s="91"/>
      <c r="AF157" s="91"/>
      <c r="AG157" s="94"/>
      <c r="AH157" s="61"/>
      <c r="AI157" s="55"/>
      <c r="AJ157" s="55"/>
      <c r="AK157" s="55"/>
      <c r="AL157" s="55"/>
      <c r="AM157" s="55"/>
      <c r="AN157" s="55"/>
      <c r="AO157" s="91"/>
      <c r="AP157" s="91"/>
      <c r="AQ157" s="91"/>
      <c r="AR157" s="91"/>
      <c r="AS157" s="92"/>
      <c r="AT157" s="61"/>
      <c r="AU157" s="55"/>
      <c r="AV157" s="55"/>
      <c r="AW157" s="55"/>
      <c r="AX157" s="55"/>
      <c r="AY157" s="55"/>
      <c r="AZ157" s="55"/>
      <c r="BA157" s="91"/>
      <c r="BB157" s="91"/>
      <c r="BC157" s="91"/>
      <c r="BD157" s="91"/>
      <c r="BE157" s="92"/>
    </row>
    <row r="158" spans="1:57" x14ac:dyDescent="0.35">
      <c r="A158" s="128"/>
      <c r="B158" s="130"/>
      <c r="C158" s="132"/>
      <c r="D158" s="126"/>
      <c r="E158" s="126"/>
      <c r="F158" s="126"/>
      <c r="G158" s="126"/>
      <c r="H158" s="126"/>
      <c r="I158" s="12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59"/>
      <c r="W158" s="55"/>
      <c r="X158" s="55"/>
      <c r="Y158" s="55"/>
      <c r="Z158" s="55"/>
      <c r="AA158" s="55"/>
      <c r="AB158" s="55"/>
      <c r="AC158" s="52"/>
      <c r="AD158" s="52"/>
      <c r="AE158" s="52"/>
      <c r="AF158" s="52"/>
      <c r="AG158" s="56"/>
      <c r="AH158" s="61"/>
      <c r="AI158" s="55"/>
      <c r="AJ158" s="55"/>
      <c r="AK158" s="55"/>
      <c r="AL158" s="55"/>
      <c r="AM158" s="55"/>
      <c r="AN158" s="55"/>
      <c r="AO158" s="52"/>
      <c r="AP158" s="52"/>
      <c r="AQ158" s="52"/>
      <c r="AR158" s="52"/>
      <c r="AS158" s="53"/>
      <c r="AT158" s="61"/>
      <c r="AU158" s="55"/>
      <c r="AV158" s="55"/>
      <c r="AW158" s="55"/>
      <c r="AX158" s="55"/>
      <c r="AY158" s="55"/>
      <c r="AZ158" s="55"/>
      <c r="BA158" s="52"/>
      <c r="BB158" s="52"/>
      <c r="BC158" s="52"/>
      <c r="BD158" s="52"/>
      <c r="BE158" s="53"/>
    </row>
    <row r="159" spans="1:57" x14ac:dyDescent="0.35">
      <c r="A159" s="127" t="s">
        <v>242</v>
      </c>
      <c r="B159" s="129" t="s">
        <v>243</v>
      </c>
      <c r="C159" s="131"/>
      <c r="D159" s="125"/>
      <c r="E159" s="125" t="s">
        <v>155</v>
      </c>
      <c r="F159" s="125" t="s">
        <v>155</v>
      </c>
      <c r="G159" s="125" t="s">
        <v>155</v>
      </c>
      <c r="H159" s="125" t="s">
        <v>155</v>
      </c>
      <c r="I159" s="125" t="s">
        <v>155</v>
      </c>
      <c r="J159" s="59"/>
      <c r="K159" s="55"/>
      <c r="L159" s="55"/>
      <c r="M159" s="55"/>
      <c r="N159" s="55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61"/>
      <c r="AU159" s="55"/>
      <c r="AV159" s="55"/>
      <c r="AW159" s="55"/>
      <c r="AX159" s="55"/>
      <c r="AY159" s="55"/>
      <c r="AZ159" s="55"/>
      <c r="BA159" s="91"/>
      <c r="BB159" s="91"/>
      <c r="BC159" s="91"/>
      <c r="BD159" s="91"/>
      <c r="BE159" s="92"/>
    </row>
    <row r="160" spans="1:57" x14ac:dyDescent="0.35">
      <c r="A160" s="128"/>
      <c r="B160" s="130"/>
      <c r="C160" s="132"/>
      <c r="D160" s="126"/>
      <c r="E160" s="126"/>
      <c r="F160" s="126"/>
      <c r="G160" s="126"/>
      <c r="H160" s="126"/>
      <c r="I160" s="126"/>
      <c r="J160" s="59"/>
      <c r="K160" s="55"/>
      <c r="L160" s="55"/>
      <c r="M160" s="55"/>
      <c r="N160" s="55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61"/>
      <c r="AU160" s="55"/>
      <c r="AV160" s="55"/>
      <c r="AW160" s="55"/>
      <c r="AX160" s="55"/>
      <c r="AY160" s="55"/>
      <c r="AZ160" s="55"/>
      <c r="BA160" s="52"/>
      <c r="BB160" s="52"/>
      <c r="BC160" s="52"/>
      <c r="BD160" s="52"/>
      <c r="BE160" s="53"/>
    </row>
    <row r="161" spans="1:57" ht="10" customHeight="1" x14ac:dyDescent="0.35">
      <c r="A161" s="127" t="s">
        <v>244</v>
      </c>
      <c r="B161" s="129" t="s">
        <v>245</v>
      </c>
      <c r="C161" s="131"/>
      <c r="D161" s="125"/>
      <c r="E161" s="125" t="s">
        <v>155</v>
      </c>
      <c r="F161" s="125" t="s">
        <v>155</v>
      </c>
      <c r="G161" s="125" t="s">
        <v>155</v>
      </c>
      <c r="H161" s="125" t="s">
        <v>155</v>
      </c>
      <c r="I161" s="125" t="s">
        <v>155</v>
      </c>
      <c r="J161" s="59"/>
      <c r="K161" s="55"/>
      <c r="L161" s="55"/>
      <c r="M161" s="55"/>
      <c r="N161" s="55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61"/>
      <c r="AU161" s="55"/>
      <c r="AV161" s="55"/>
      <c r="AW161" s="55"/>
      <c r="AX161" s="55"/>
      <c r="AY161" s="55"/>
      <c r="AZ161" s="55"/>
      <c r="BA161" s="91"/>
      <c r="BB161" s="91"/>
      <c r="BC161" s="91"/>
      <c r="BD161" s="91"/>
      <c r="BE161" s="92"/>
    </row>
    <row r="162" spans="1:57" x14ac:dyDescent="0.35">
      <c r="A162" s="128"/>
      <c r="B162" s="130"/>
      <c r="C162" s="132"/>
      <c r="D162" s="126"/>
      <c r="E162" s="126"/>
      <c r="F162" s="126"/>
      <c r="G162" s="126"/>
      <c r="H162" s="126"/>
      <c r="I162" s="126"/>
      <c r="J162" s="59"/>
      <c r="K162" s="55"/>
      <c r="L162" s="55"/>
      <c r="M162" s="55"/>
      <c r="N162" s="55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61"/>
      <c r="AU162" s="55"/>
      <c r="AV162" s="55"/>
      <c r="AW162" s="55"/>
      <c r="AX162" s="55"/>
      <c r="AY162" s="55"/>
      <c r="AZ162" s="55"/>
      <c r="BA162" s="52"/>
      <c r="BB162" s="52"/>
      <c r="BC162" s="52"/>
      <c r="BD162" s="52"/>
      <c r="BE162" s="53"/>
    </row>
    <row r="163" spans="1:57" x14ac:dyDescent="0.35">
      <c r="A163" s="127" t="s">
        <v>246</v>
      </c>
      <c r="B163" s="129" t="s">
        <v>247</v>
      </c>
      <c r="C163" s="131" t="s">
        <v>155</v>
      </c>
      <c r="D163" s="125" t="s">
        <v>155</v>
      </c>
      <c r="E163" s="125" t="s">
        <v>155</v>
      </c>
      <c r="F163" s="125" t="s">
        <v>155</v>
      </c>
      <c r="G163" s="125" t="s">
        <v>155</v>
      </c>
      <c r="H163" s="125" t="s">
        <v>155</v>
      </c>
      <c r="I163" s="125" t="s">
        <v>155</v>
      </c>
      <c r="J163" s="59"/>
      <c r="K163" s="55"/>
      <c r="L163" s="55"/>
      <c r="M163" s="55"/>
      <c r="N163" s="55"/>
      <c r="O163" s="55"/>
      <c r="P163" s="55"/>
      <c r="Q163" s="52"/>
      <c r="R163" s="52"/>
      <c r="S163" s="52"/>
      <c r="T163" s="52"/>
      <c r="U163" s="53"/>
      <c r="V163" s="59"/>
      <c r="W163" s="55"/>
      <c r="X163" s="55"/>
      <c r="Y163" s="55"/>
      <c r="Z163" s="55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61"/>
      <c r="AU163" s="55"/>
      <c r="AV163" s="55"/>
      <c r="AW163" s="55"/>
      <c r="AX163" s="55"/>
      <c r="AY163" s="55"/>
      <c r="AZ163" s="55"/>
      <c r="BA163" s="52"/>
      <c r="BB163" s="52"/>
      <c r="BC163" s="52"/>
      <c r="BD163" s="52"/>
      <c r="BE163" s="53"/>
    </row>
    <row r="164" spans="1:57" x14ac:dyDescent="0.35">
      <c r="A164" s="128"/>
      <c r="B164" s="130"/>
      <c r="C164" s="132"/>
      <c r="D164" s="126"/>
      <c r="E164" s="126"/>
      <c r="F164" s="126"/>
      <c r="G164" s="126"/>
      <c r="H164" s="126"/>
      <c r="I164" s="126"/>
      <c r="J164" s="59"/>
      <c r="K164" s="55"/>
      <c r="L164" s="55"/>
      <c r="M164" s="55"/>
      <c r="N164" s="55"/>
      <c r="O164" s="55"/>
      <c r="P164" s="55"/>
      <c r="Q164" s="52"/>
      <c r="R164" s="52"/>
      <c r="S164" s="52"/>
      <c r="T164" s="52"/>
      <c r="U164" s="53"/>
      <c r="V164" s="59"/>
      <c r="W164" s="55"/>
      <c r="X164" s="55"/>
      <c r="Y164" s="55"/>
      <c r="Z164" s="55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61"/>
      <c r="AU164" s="55"/>
      <c r="AV164" s="55"/>
      <c r="AW164" s="55"/>
      <c r="AX164" s="55"/>
      <c r="AY164" s="55"/>
      <c r="AZ164" s="55"/>
      <c r="BA164" s="52"/>
      <c r="BB164" s="52"/>
      <c r="BC164" s="52"/>
      <c r="BD164" s="52"/>
      <c r="BE164" s="53"/>
    </row>
    <row r="165" spans="1:57" x14ac:dyDescent="0.35">
      <c r="A165" s="95" t="s">
        <v>34</v>
      </c>
      <c r="B165" s="95" t="s">
        <v>36</v>
      </c>
      <c r="C165" s="96"/>
      <c r="D165" s="97"/>
      <c r="E165" s="97"/>
      <c r="F165" s="97"/>
      <c r="G165" s="97"/>
      <c r="H165" s="97" t="s">
        <v>155</v>
      </c>
      <c r="I165" s="97"/>
      <c r="J165" s="54"/>
      <c r="K165" s="52"/>
      <c r="L165" s="55"/>
      <c r="M165" s="52"/>
      <c r="N165" s="52"/>
      <c r="O165" s="52"/>
      <c r="P165" s="52"/>
      <c r="Q165" s="52"/>
      <c r="R165" s="52"/>
      <c r="S165" s="52"/>
      <c r="T165" s="52"/>
      <c r="U165" s="56"/>
      <c r="V165" s="54">
        <f>1/12</f>
        <v>8.3333333333333329E-2</v>
      </c>
      <c r="W165" s="54">
        <f t="shared" ref="W165:AS165" si="35">1/12</f>
        <v>8.3333333333333329E-2</v>
      </c>
      <c r="X165" s="54">
        <f t="shared" si="35"/>
        <v>8.3333333333333329E-2</v>
      </c>
      <c r="Y165" s="54">
        <f t="shared" si="35"/>
        <v>8.3333333333333329E-2</v>
      </c>
      <c r="Z165" s="54">
        <f t="shared" si="35"/>
        <v>8.3333333333333329E-2</v>
      </c>
      <c r="AA165" s="54">
        <f t="shared" si="35"/>
        <v>8.3333333333333329E-2</v>
      </c>
      <c r="AB165" s="54">
        <f t="shared" si="35"/>
        <v>8.3333333333333329E-2</v>
      </c>
      <c r="AC165" s="54">
        <f t="shared" si="35"/>
        <v>8.3333333333333329E-2</v>
      </c>
      <c r="AD165" s="54">
        <f t="shared" si="35"/>
        <v>8.3333333333333329E-2</v>
      </c>
      <c r="AE165" s="54">
        <f t="shared" si="35"/>
        <v>8.3333333333333329E-2</v>
      </c>
      <c r="AF165" s="54">
        <f t="shared" si="35"/>
        <v>8.3333333333333329E-2</v>
      </c>
      <c r="AG165" s="54">
        <f t="shared" si="35"/>
        <v>8.3333333333333329E-2</v>
      </c>
      <c r="AH165" s="54">
        <f>1/12</f>
        <v>8.3333333333333329E-2</v>
      </c>
      <c r="AI165" s="54">
        <f t="shared" si="35"/>
        <v>8.3333333333333329E-2</v>
      </c>
      <c r="AJ165" s="54">
        <f t="shared" si="35"/>
        <v>8.3333333333333329E-2</v>
      </c>
      <c r="AK165" s="54">
        <f t="shared" si="35"/>
        <v>8.3333333333333329E-2</v>
      </c>
      <c r="AL165" s="54">
        <f t="shared" si="35"/>
        <v>8.3333333333333329E-2</v>
      </c>
      <c r="AM165" s="54">
        <f t="shared" si="35"/>
        <v>8.3333333333333329E-2</v>
      </c>
      <c r="AN165" s="54">
        <f t="shared" si="35"/>
        <v>8.3333333333333329E-2</v>
      </c>
      <c r="AO165" s="54">
        <f t="shared" si="35"/>
        <v>8.3333333333333329E-2</v>
      </c>
      <c r="AP165" s="54">
        <f t="shared" si="35"/>
        <v>8.3333333333333329E-2</v>
      </c>
      <c r="AQ165" s="54">
        <f t="shared" si="35"/>
        <v>8.3333333333333329E-2</v>
      </c>
      <c r="AR165" s="54">
        <f t="shared" si="35"/>
        <v>8.3333333333333329E-2</v>
      </c>
      <c r="AS165" s="54">
        <f t="shared" si="35"/>
        <v>8.3333333333333329E-2</v>
      </c>
      <c r="AT165" s="57"/>
      <c r="AU165" s="52"/>
      <c r="AV165" s="55"/>
      <c r="AW165" s="52"/>
      <c r="AX165" s="52"/>
      <c r="AY165" s="52"/>
      <c r="AZ165" s="52"/>
      <c r="BA165" s="52"/>
      <c r="BB165" s="52"/>
      <c r="BC165" s="52"/>
      <c r="BD165" s="52"/>
      <c r="BE165" s="53"/>
    </row>
    <row r="166" spans="1:57" x14ac:dyDescent="0.35">
      <c r="A166" s="95" t="s">
        <v>39</v>
      </c>
      <c r="B166" s="95" t="s">
        <v>40</v>
      </c>
      <c r="C166" s="64"/>
      <c r="D166" s="65"/>
      <c r="E166" s="65"/>
      <c r="F166" s="65"/>
      <c r="G166" s="65"/>
      <c r="H166" s="65" t="s">
        <v>155</v>
      </c>
      <c r="I166" s="65"/>
      <c r="J166" s="54"/>
      <c r="K166" s="52"/>
      <c r="L166" s="55"/>
      <c r="M166" s="52"/>
      <c r="N166" s="52"/>
      <c r="O166" s="52"/>
      <c r="P166" s="52"/>
      <c r="Q166" s="52"/>
      <c r="R166" s="52"/>
      <c r="S166" s="52"/>
      <c r="T166" s="52"/>
      <c r="U166" s="56"/>
      <c r="V166" s="54"/>
      <c r="W166" s="52"/>
      <c r="X166" s="55"/>
      <c r="Y166" s="52"/>
      <c r="Z166" s="52"/>
      <c r="AA166" s="52"/>
      <c r="AB166" s="52"/>
      <c r="AC166" s="52"/>
      <c r="AD166" s="52"/>
      <c r="AE166" s="52"/>
      <c r="AF166" s="52"/>
      <c r="AG166" s="56"/>
      <c r="AH166" s="57"/>
      <c r="AI166" s="52"/>
      <c r="AJ166" s="55"/>
      <c r="AK166" s="52"/>
      <c r="AL166" s="52"/>
      <c r="AM166" s="52"/>
      <c r="AN166" s="52"/>
      <c r="AO166" s="52"/>
      <c r="AP166" s="52"/>
      <c r="AQ166" s="52"/>
      <c r="AR166" s="52"/>
      <c r="AS166" s="53"/>
      <c r="AT166" s="57"/>
      <c r="AU166" s="52"/>
      <c r="AV166" s="55"/>
      <c r="AW166" s="52"/>
      <c r="AX166" s="52"/>
      <c r="AY166" s="52"/>
      <c r="AZ166" s="52"/>
      <c r="BA166" s="52"/>
      <c r="BB166" s="52"/>
      <c r="BC166" s="52"/>
      <c r="BD166" s="52"/>
      <c r="BE166" s="53"/>
    </row>
    <row r="167" spans="1:57" x14ac:dyDescent="0.35">
      <c r="A167" s="95" t="s">
        <v>43</v>
      </c>
      <c r="B167" s="95" t="s">
        <v>44</v>
      </c>
      <c r="C167" s="96"/>
      <c r="D167" s="97"/>
      <c r="E167" s="97"/>
      <c r="F167" s="97"/>
      <c r="G167" s="97"/>
      <c r="H167" s="97" t="s">
        <v>155</v>
      </c>
      <c r="I167" s="97"/>
      <c r="J167" s="54"/>
      <c r="K167" s="52"/>
      <c r="L167" s="55"/>
      <c r="M167" s="52"/>
      <c r="N167" s="52"/>
      <c r="O167" s="52"/>
      <c r="P167" s="52"/>
      <c r="Q167" s="52"/>
      <c r="R167" s="52"/>
      <c r="S167" s="52"/>
      <c r="T167" s="52"/>
      <c r="U167" s="56"/>
      <c r="V167" s="54">
        <f>0.5/12</f>
        <v>4.1666666666666664E-2</v>
      </c>
      <c r="W167" s="54">
        <f t="shared" ref="W167:AG169" si="36">0.5/12</f>
        <v>4.1666666666666664E-2</v>
      </c>
      <c r="X167" s="54">
        <f t="shared" si="36"/>
        <v>4.1666666666666664E-2</v>
      </c>
      <c r="Y167" s="54">
        <f t="shared" si="36"/>
        <v>4.1666666666666664E-2</v>
      </c>
      <c r="Z167" s="54">
        <f t="shared" si="36"/>
        <v>4.1666666666666664E-2</v>
      </c>
      <c r="AA167" s="54">
        <f t="shared" si="36"/>
        <v>4.1666666666666664E-2</v>
      </c>
      <c r="AB167" s="54">
        <f t="shared" si="36"/>
        <v>4.1666666666666664E-2</v>
      </c>
      <c r="AC167" s="54">
        <f t="shared" si="36"/>
        <v>4.1666666666666664E-2</v>
      </c>
      <c r="AD167" s="54">
        <f t="shared" si="36"/>
        <v>4.1666666666666664E-2</v>
      </c>
      <c r="AE167" s="54">
        <f t="shared" si="36"/>
        <v>4.1666666666666664E-2</v>
      </c>
      <c r="AF167" s="54">
        <f t="shared" si="36"/>
        <v>4.1666666666666664E-2</v>
      </c>
      <c r="AG167" s="54">
        <f t="shared" si="36"/>
        <v>4.1666666666666664E-2</v>
      </c>
      <c r="AH167" s="57"/>
      <c r="AI167" s="52"/>
      <c r="AJ167" s="55"/>
      <c r="AK167" s="52"/>
      <c r="AL167" s="52"/>
      <c r="AM167" s="52"/>
      <c r="AN167" s="52"/>
      <c r="AO167" s="52"/>
      <c r="AP167" s="52"/>
      <c r="AQ167" s="52"/>
      <c r="AR167" s="52"/>
      <c r="AS167" s="53"/>
      <c r="AT167" s="57"/>
      <c r="AU167" s="52"/>
      <c r="AV167" s="55"/>
      <c r="AW167" s="52"/>
      <c r="AX167" s="52"/>
      <c r="AY167" s="52"/>
      <c r="AZ167" s="52"/>
      <c r="BA167" s="52"/>
      <c r="BB167" s="52"/>
      <c r="BC167" s="52"/>
      <c r="BD167" s="52"/>
      <c r="BE167" s="53"/>
    </row>
    <row r="168" spans="1:57" x14ac:dyDescent="0.35">
      <c r="A168" s="95" t="s">
        <v>46</v>
      </c>
      <c r="B168" s="95" t="s">
        <v>47</v>
      </c>
      <c r="C168" s="96"/>
      <c r="D168" s="97"/>
      <c r="E168" s="97"/>
      <c r="F168" s="97"/>
      <c r="G168" s="97"/>
      <c r="H168" s="97" t="s">
        <v>155</v>
      </c>
      <c r="I168" s="97"/>
      <c r="J168" s="54"/>
      <c r="K168" s="52"/>
      <c r="L168" s="55"/>
      <c r="M168" s="52"/>
      <c r="N168" s="52"/>
      <c r="O168" s="52"/>
      <c r="P168" s="52"/>
      <c r="Q168" s="52"/>
      <c r="R168" s="52"/>
      <c r="S168" s="52"/>
      <c r="T168" s="52"/>
      <c r="U168" s="56"/>
      <c r="V168" s="54"/>
      <c r="W168" s="52"/>
      <c r="X168" s="55"/>
      <c r="Y168" s="52"/>
      <c r="Z168" s="52"/>
      <c r="AA168" s="52"/>
      <c r="AB168" s="52"/>
      <c r="AC168" s="52"/>
      <c r="AD168" s="52"/>
      <c r="AE168" s="52"/>
      <c r="AF168" s="52"/>
      <c r="AG168" s="56"/>
      <c r="AH168" s="57"/>
      <c r="AI168" s="52"/>
      <c r="AJ168" s="55"/>
      <c r="AK168" s="52"/>
      <c r="AL168" s="52"/>
      <c r="AM168" s="52"/>
      <c r="AN168" s="52"/>
      <c r="AO168" s="52"/>
      <c r="AP168" s="52"/>
      <c r="AQ168" s="52"/>
      <c r="AR168" s="52"/>
      <c r="AS168" s="53"/>
      <c r="AT168" s="57"/>
      <c r="AU168" s="52"/>
      <c r="AV168" s="55"/>
      <c r="AW168" s="52"/>
      <c r="AX168" s="52"/>
      <c r="AY168" s="52"/>
      <c r="AZ168" s="52"/>
      <c r="BA168" s="52"/>
      <c r="BB168" s="52"/>
      <c r="BC168" s="52"/>
      <c r="BD168" s="52"/>
      <c r="BE168" s="53"/>
    </row>
    <row r="169" spans="1:57" x14ac:dyDescent="0.35">
      <c r="A169" s="95" t="s">
        <v>48</v>
      </c>
      <c r="B169" s="95" t="s">
        <v>49</v>
      </c>
      <c r="C169" s="64"/>
      <c r="D169" s="65"/>
      <c r="E169" s="65"/>
      <c r="F169" s="65"/>
      <c r="G169" s="65"/>
      <c r="H169" s="65" t="s">
        <v>155</v>
      </c>
      <c r="I169" s="65"/>
      <c r="J169" s="54"/>
      <c r="K169" s="52"/>
      <c r="L169" s="55"/>
      <c r="M169" s="52"/>
      <c r="N169" s="52"/>
      <c r="O169" s="52"/>
      <c r="P169" s="52"/>
      <c r="Q169" s="52"/>
      <c r="R169" s="52"/>
      <c r="S169" s="52"/>
      <c r="T169" s="52"/>
      <c r="U169" s="56"/>
      <c r="V169" s="54">
        <f>0.5/12</f>
        <v>4.1666666666666664E-2</v>
      </c>
      <c r="W169" s="54">
        <f t="shared" si="36"/>
        <v>4.1666666666666664E-2</v>
      </c>
      <c r="X169" s="54">
        <f t="shared" si="36"/>
        <v>4.1666666666666664E-2</v>
      </c>
      <c r="Y169" s="54">
        <f t="shared" si="36"/>
        <v>4.1666666666666664E-2</v>
      </c>
      <c r="Z169" s="54">
        <f t="shared" si="36"/>
        <v>4.1666666666666664E-2</v>
      </c>
      <c r="AA169" s="54">
        <f t="shared" si="36"/>
        <v>4.1666666666666664E-2</v>
      </c>
      <c r="AB169" s="54">
        <f t="shared" si="36"/>
        <v>4.1666666666666664E-2</v>
      </c>
      <c r="AC169" s="54">
        <f t="shared" si="36"/>
        <v>4.1666666666666664E-2</v>
      </c>
      <c r="AD169" s="54">
        <f t="shared" si="36"/>
        <v>4.1666666666666664E-2</v>
      </c>
      <c r="AE169" s="54">
        <f t="shared" si="36"/>
        <v>4.1666666666666664E-2</v>
      </c>
      <c r="AF169" s="54">
        <f t="shared" si="36"/>
        <v>4.1666666666666664E-2</v>
      </c>
      <c r="AG169" s="54">
        <f t="shared" si="36"/>
        <v>4.1666666666666664E-2</v>
      </c>
      <c r="AH169" s="57"/>
      <c r="AI169" s="52"/>
      <c r="AJ169" s="55"/>
      <c r="AK169" s="52"/>
      <c r="AL169" s="52"/>
      <c r="AM169" s="52"/>
      <c r="AN169" s="52"/>
      <c r="AO169" s="52"/>
      <c r="AP169" s="52"/>
      <c r="AQ169" s="52"/>
      <c r="AR169" s="52"/>
      <c r="AS169" s="53"/>
      <c r="AT169" s="57"/>
      <c r="AU169" s="52"/>
      <c r="AV169" s="55"/>
      <c r="AW169" s="52"/>
      <c r="AX169" s="52"/>
      <c r="AY169" s="52"/>
      <c r="AZ169" s="52"/>
      <c r="BA169" s="52"/>
      <c r="BB169" s="52"/>
      <c r="BC169" s="52"/>
      <c r="BD169" s="52"/>
      <c r="BE169" s="53"/>
    </row>
    <row r="170" spans="1:57" x14ac:dyDescent="0.35">
      <c r="A170" s="95" t="s">
        <v>50</v>
      </c>
      <c r="B170" s="95" t="s">
        <v>51</v>
      </c>
      <c r="C170" s="96"/>
      <c r="D170" s="97"/>
      <c r="E170" s="97"/>
      <c r="F170" s="97"/>
      <c r="G170" s="97"/>
      <c r="H170" s="97" t="s">
        <v>155</v>
      </c>
      <c r="I170" s="97"/>
      <c r="J170" s="54"/>
      <c r="K170" s="52"/>
      <c r="L170" s="55"/>
      <c r="M170" s="52"/>
      <c r="N170" s="52"/>
      <c r="O170" s="52"/>
      <c r="P170" s="52"/>
      <c r="Q170" s="52"/>
      <c r="R170" s="52"/>
      <c r="S170" s="52"/>
      <c r="T170" s="52"/>
      <c r="U170" s="56"/>
      <c r="V170" s="54">
        <f t="shared" ref="V170:AK171" si="37">1/12</f>
        <v>8.3333333333333329E-2</v>
      </c>
      <c r="W170" s="54">
        <f t="shared" si="37"/>
        <v>8.3333333333333329E-2</v>
      </c>
      <c r="X170" s="54">
        <f t="shared" si="37"/>
        <v>8.3333333333333329E-2</v>
      </c>
      <c r="Y170" s="54">
        <f t="shared" si="37"/>
        <v>8.3333333333333329E-2</v>
      </c>
      <c r="Z170" s="54">
        <f t="shared" si="37"/>
        <v>8.3333333333333329E-2</v>
      </c>
      <c r="AA170" s="54">
        <f t="shared" si="37"/>
        <v>8.3333333333333329E-2</v>
      </c>
      <c r="AB170" s="54">
        <f t="shared" si="37"/>
        <v>8.3333333333333329E-2</v>
      </c>
      <c r="AC170" s="54">
        <f t="shared" si="37"/>
        <v>8.3333333333333329E-2</v>
      </c>
      <c r="AD170" s="54">
        <f t="shared" si="37"/>
        <v>8.3333333333333329E-2</v>
      </c>
      <c r="AE170" s="54">
        <f t="shared" si="37"/>
        <v>8.3333333333333329E-2</v>
      </c>
      <c r="AF170" s="54">
        <f t="shared" si="37"/>
        <v>8.3333333333333329E-2</v>
      </c>
      <c r="AG170" s="54">
        <f t="shared" si="37"/>
        <v>8.3333333333333329E-2</v>
      </c>
      <c r="AH170" s="54">
        <f t="shared" si="37"/>
        <v>8.3333333333333329E-2</v>
      </c>
      <c r="AI170" s="54">
        <f t="shared" si="37"/>
        <v>8.3333333333333329E-2</v>
      </c>
      <c r="AJ170" s="54">
        <f t="shared" si="37"/>
        <v>8.3333333333333329E-2</v>
      </c>
      <c r="AK170" s="54">
        <f t="shared" si="37"/>
        <v>8.3333333333333329E-2</v>
      </c>
      <c r="AL170" s="54">
        <f t="shared" ref="AH170:AS171" si="38">1/12</f>
        <v>8.3333333333333329E-2</v>
      </c>
      <c r="AM170" s="54">
        <f t="shared" si="38"/>
        <v>8.3333333333333329E-2</v>
      </c>
      <c r="AN170" s="54">
        <f t="shared" si="38"/>
        <v>8.3333333333333329E-2</v>
      </c>
      <c r="AO170" s="54">
        <f t="shared" si="38"/>
        <v>8.3333333333333329E-2</v>
      </c>
      <c r="AP170" s="54">
        <f t="shared" si="38"/>
        <v>8.3333333333333329E-2</v>
      </c>
      <c r="AQ170" s="54">
        <f t="shared" si="38"/>
        <v>8.3333333333333329E-2</v>
      </c>
      <c r="AR170" s="54">
        <f t="shared" si="38"/>
        <v>8.3333333333333329E-2</v>
      </c>
      <c r="AS170" s="54">
        <f t="shared" si="38"/>
        <v>8.3333333333333329E-2</v>
      </c>
      <c r="AT170" s="57"/>
      <c r="AU170" s="52"/>
      <c r="AV170" s="55"/>
      <c r="AW170" s="52"/>
      <c r="AX170" s="52"/>
      <c r="AY170" s="52"/>
      <c r="AZ170" s="52"/>
      <c r="BA170" s="52"/>
      <c r="BB170" s="52"/>
      <c r="BC170" s="52"/>
      <c r="BD170" s="52"/>
      <c r="BE170" s="53"/>
    </row>
    <row r="171" spans="1:57" x14ac:dyDescent="0.35">
      <c r="A171" s="95" t="s">
        <v>52</v>
      </c>
      <c r="B171" s="95" t="s">
        <v>53</v>
      </c>
      <c r="C171" s="64"/>
      <c r="D171" s="65"/>
      <c r="E171" s="65"/>
      <c r="F171" s="65"/>
      <c r="G171" s="65"/>
      <c r="H171" s="65" t="s">
        <v>155</v>
      </c>
      <c r="I171" s="65"/>
      <c r="J171" s="54"/>
      <c r="K171" s="52"/>
      <c r="L171" s="55"/>
      <c r="M171" s="52"/>
      <c r="N171" s="52"/>
      <c r="O171" s="52"/>
      <c r="P171" s="52"/>
      <c r="Q171" s="52"/>
      <c r="R171" s="52"/>
      <c r="S171" s="52"/>
      <c r="T171" s="52"/>
      <c r="U171" s="56"/>
      <c r="V171" s="54">
        <f t="shared" si="37"/>
        <v>8.3333333333333329E-2</v>
      </c>
      <c r="W171" s="54">
        <f t="shared" si="37"/>
        <v>8.3333333333333329E-2</v>
      </c>
      <c r="X171" s="54">
        <f t="shared" si="37"/>
        <v>8.3333333333333329E-2</v>
      </c>
      <c r="Y171" s="54">
        <f t="shared" si="37"/>
        <v>8.3333333333333329E-2</v>
      </c>
      <c r="Z171" s="54">
        <f t="shared" si="37"/>
        <v>8.3333333333333329E-2</v>
      </c>
      <c r="AA171" s="54">
        <f t="shared" si="37"/>
        <v>8.3333333333333329E-2</v>
      </c>
      <c r="AB171" s="54">
        <f t="shared" si="37"/>
        <v>8.3333333333333329E-2</v>
      </c>
      <c r="AC171" s="54">
        <f t="shared" si="37"/>
        <v>8.3333333333333329E-2</v>
      </c>
      <c r="AD171" s="54">
        <f t="shared" si="37"/>
        <v>8.3333333333333329E-2</v>
      </c>
      <c r="AE171" s="54">
        <f t="shared" si="37"/>
        <v>8.3333333333333329E-2</v>
      </c>
      <c r="AF171" s="54">
        <f t="shared" si="37"/>
        <v>8.3333333333333329E-2</v>
      </c>
      <c r="AG171" s="54">
        <f t="shared" si="37"/>
        <v>8.3333333333333329E-2</v>
      </c>
      <c r="AH171" s="54">
        <f t="shared" si="38"/>
        <v>8.3333333333333329E-2</v>
      </c>
      <c r="AI171" s="54">
        <f t="shared" si="38"/>
        <v>8.3333333333333329E-2</v>
      </c>
      <c r="AJ171" s="54">
        <f t="shared" si="38"/>
        <v>8.3333333333333329E-2</v>
      </c>
      <c r="AK171" s="54">
        <f t="shared" si="38"/>
        <v>8.3333333333333329E-2</v>
      </c>
      <c r="AL171" s="54">
        <f t="shared" si="38"/>
        <v>8.3333333333333329E-2</v>
      </c>
      <c r="AM171" s="54">
        <f t="shared" si="38"/>
        <v>8.3333333333333329E-2</v>
      </c>
      <c r="AN171" s="54">
        <f t="shared" si="38"/>
        <v>8.3333333333333329E-2</v>
      </c>
      <c r="AO171" s="54">
        <f t="shared" si="38"/>
        <v>8.3333333333333329E-2</v>
      </c>
      <c r="AP171" s="54">
        <f t="shared" si="38"/>
        <v>8.3333333333333329E-2</v>
      </c>
      <c r="AQ171" s="54">
        <f t="shared" si="38"/>
        <v>8.3333333333333329E-2</v>
      </c>
      <c r="AR171" s="54">
        <f t="shared" si="38"/>
        <v>8.3333333333333329E-2</v>
      </c>
      <c r="AS171" s="54">
        <f t="shared" si="38"/>
        <v>8.3333333333333329E-2</v>
      </c>
      <c r="AT171" s="57"/>
      <c r="AU171" s="52"/>
      <c r="AV171" s="55"/>
      <c r="AW171" s="52"/>
      <c r="AX171" s="52"/>
      <c r="AY171" s="52"/>
      <c r="AZ171" s="52"/>
      <c r="BA171" s="52"/>
      <c r="BB171" s="52"/>
      <c r="BC171" s="52"/>
      <c r="BD171" s="52"/>
      <c r="BE171" s="53"/>
    </row>
    <row r="172" spans="1:57" x14ac:dyDescent="0.35">
      <c r="A172" s="95" t="s">
        <v>54</v>
      </c>
      <c r="B172" s="95" t="s">
        <v>55</v>
      </c>
      <c r="C172" s="96"/>
      <c r="D172" s="97"/>
      <c r="E172" s="97"/>
      <c r="F172" s="97"/>
      <c r="G172" s="97"/>
      <c r="H172" s="97" t="s">
        <v>155</v>
      </c>
      <c r="I172" s="97"/>
      <c r="J172" s="54"/>
      <c r="K172" s="52"/>
      <c r="L172" s="55"/>
      <c r="M172" s="52"/>
      <c r="N172" s="52"/>
      <c r="O172" s="52"/>
      <c r="P172" s="52"/>
      <c r="Q172" s="52"/>
      <c r="R172" s="52"/>
      <c r="S172" s="52"/>
      <c r="T172" s="52"/>
      <c r="U172" s="56"/>
      <c r="AH172" s="57"/>
      <c r="AI172" s="52"/>
      <c r="AJ172" s="55"/>
      <c r="AK172" s="52"/>
      <c r="AL172" s="52"/>
      <c r="AM172" s="52"/>
      <c r="AN172" s="52"/>
      <c r="AO172" s="52"/>
      <c r="AP172" s="52"/>
      <c r="AQ172" s="52"/>
      <c r="AR172" s="52"/>
      <c r="AS172" s="53"/>
      <c r="AT172" s="57"/>
      <c r="AU172" s="52"/>
      <c r="AV172" s="55"/>
      <c r="AW172" s="52"/>
      <c r="AX172" s="52"/>
      <c r="AY172" s="52"/>
      <c r="AZ172" s="52"/>
      <c r="BA172" s="52"/>
      <c r="BB172" s="52"/>
      <c r="BC172" s="52"/>
      <c r="BD172" s="52"/>
      <c r="BE172" s="53"/>
    </row>
    <row r="173" spans="1:57" x14ac:dyDescent="0.35">
      <c r="A173" s="95" t="s">
        <v>56</v>
      </c>
      <c r="B173" s="95" t="s">
        <v>57</v>
      </c>
      <c r="C173" s="64"/>
      <c r="D173" s="65"/>
      <c r="E173" s="65"/>
      <c r="F173" s="65"/>
      <c r="G173" s="65"/>
      <c r="H173" s="65" t="s">
        <v>155</v>
      </c>
      <c r="I173" s="65"/>
      <c r="J173" s="54"/>
      <c r="K173" s="52"/>
      <c r="L173" s="55"/>
      <c r="M173" s="52"/>
      <c r="N173" s="52"/>
      <c r="O173" s="52"/>
      <c r="P173" s="52"/>
      <c r="Q173" s="52"/>
      <c r="R173" s="52"/>
      <c r="S173" s="52"/>
      <c r="T173" s="52"/>
      <c r="U173" s="56"/>
      <c r="V173" s="54"/>
      <c r="W173" s="52"/>
      <c r="X173" s="55"/>
      <c r="Y173" s="52"/>
      <c r="Z173" s="52"/>
      <c r="AA173" s="52"/>
      <c r="AB173" s="52"/>
      <c r="AC173" s="52"/>
      <c r="AD173" s="52"/>
      <c r="AE173" s="52"/>
      <c r="AF173" s="52"/>
      <c r="AG173" s="56"/>
      <c r="AH173" s="57"/>
      <c r="AI173" s="52"/>
      <c r="AJ173" s="55"/>
      <c r="AK173" s="52"/>
      <c r="AL173" s="52"/>
      <c r="AM173" s="52"/>
      <c r="AN173" s="52"/>
      <c r="AO173" s="52"/>
      <c r="AP173" s="52"/>
      <c r="AQ173" s="52"/>
      <c r="AR173" s="52"/>
      <c r="AS173" s="53"/>
      <c r="AT173" s="57"/>
      <c r="AU173" s="52"/>
      <c r="AV173" s="55"/>
      <c r="AW173" s="52"/>
      <c r="AX173" s="52"/>
      <c r="AY173" s="52"/>
      <c r="AZ173" s="52"/>
      <c r="BA173" s="52"/>
      <c r="BB173" s="52"/>
      <c r="BC173" s="52"/>
      <c r="BD173" s="52"/>
      <c r="BE173" s="53"/>
    </row>
    <row r="174" spans="1:57" x14ac:dyDescent="0.35">
      <c r="A174" s="95" t="s">
        <v>58</v>
      </c>
      <c r="B174" s="95" t="s">
        <v>59</v>
      </c>
      <c r="C174" s="96"/>
      <c r="D174" s="97"/>
      <c r="E174" s="97"/>
      <c r="F174" s="97"/>
      <c r="G174" s="97"/>
      <c r="H174" s="97" t="s">
        <v>155</v>
      </c>
      <c r="I174" s="97"/>
      <c r="J174" s="54"/>
      <c r="K174" s="52"/>
      <c r="L174" s="55"/>
      <c r="M174" s="52"/>
      <c r="N174" s="52"/>
      <c r="O174" s="52"/>
      <c r="P174" s="52"/>
      <c r="Q174" s="52"/>
      <c r="R174" s="52"/>
      <c r="S174" s="52"/>
      <c r="T174" s="52"/>
      <c r="U174" s="56"/>
      <c r="V174" s="54"/>
      <c r="W174" s="52"/>
      <c r="X174" s="55"/>
      <c r="Y174" s="52"/>
      <c r="Z174" s="52"/>
      <c r="AA174" s="52"/>
      <c r="AB174" s="52"/>
      <c r="AC174" s="52"/>
      <c r="AD174" s="52"/>
      <c r="AE174" s="52"/>
      <c r="AF174" s="52"/>
      <c r="AG174" s="56"/>
      <c r="AH174" s="57"/>
      <c r="AI174" s="52"/>
      <c r="AJ174" s="55"/>
      <c r="AK174" s="52"/>
      <c r="AL174" s="52"/>
      <c r="AM174" s="52"/>
      <c r="AN174" s="52"/>
      <c r="AO174" s="52"/>
      <c r="AP174" s="52"/>
      <c r="AQ174" s="52"/>
      <c r="AR174" s="52"/>
      <c r="AS174" s="53"/>
      <c r="AT174" s="57"/>
      <c r="AU174" s="52"/>
      <c r="AV174" s="55"/>
      <c r="AW174" s="52"/>
      <c r="AX174" s="52"/>
      <c r="AY174" s="52"/>
      <c r="AZ174" s="52"/>
      <c r="BA174" s="52"/>
      <c r="BB174" s="52"/>
      <c r="BC174" s="52"/>
      <c r="BD174" s="52"/>
      <c r="BE174" s="53"/>
    </row>
    <row r="175" spans="1:57" x14ac:dyDescent="0.35">
      <c r="A175" s="95" t="s">
        <v>60</v>
      </c>
      <c r="B175" s="95" t="s">
        <v>61</v>
      </c>
      <c r="C175" s="64"/>
      <c r="D175" s="65"/>
      <c r="E175" s="65"/>
      <c r="F175" s="65"/>
      <c r="G175" s="65"/>
      <c r="H175" s="65" t="s">
        <v>155</v>
      </c>
      <c r="I175" s="65"/>
      <c r="J175" s="54"/>
      <c r="K175" s="52"/>
      <c r="L175" s="55"/>
      <c r="M175" s="52"/>
      <c r="N175" s="52"/>
      <c r="O175" s="52"/>
      <c r="P175" s="52"/>
      <c r="Q175" s="52"/>
      <c r="R175" s="52"/>
      <c r="S175" s="52"/>
      <c r="T175" s="52"/>
      <c r="U175" s="56"/>
      <c r="V175" s="54">
        <f t="shared" ref="V175:AS175" si="39">1/12</f>
        <v>8.3333333333333329E-2</v>
      </c>
      <c r="W175" s="54">
        <f t="shared" si="39"/>
        <v>8.3333333333333329E-2</v>
      </c>
      <c r="X175" s="54">
        <f t="shared" si="39"/>
        <v>8.3333333333333329E-2</v>
      </c>
      <c r="Y175" s="54">
        <f t="shared" si="39"/>
        <v>8.3333333333333329E-2</v>
      </c>
      <c r="Z175" s="54">
        <f t="shared" si="39"/>
        <v>8.3333333333333329E-2</v>
      </c>
      <c r="AA175" s="54">
        <f t="shared" si="39"/>
        <v>8.3333333333333329E-2</v>
      </c>
      <c r="AB175" s="54">
        <f t="shared" si="39"/>
        <v>8.3333333333333329E-2</v>
      </c>
      <c r="AC175" s="54">
        <f t="shared" si="39"/>
        <v>8.3333333333333329E-2</v>
      </c>
      <c r="AD175" s="54">
        <f t="shared" si="39"/>
        <v>8.3333333333333329E-2</v>
      </c>
      <c r="AE175" s="54">
        <f t="shared" si="39"/>
        <v>8.3333333333333329E-2</v>
      </c>
      <c r="AF175" s="54">
        <f t="shared" si="39"/>
        <v>8.3333333333333329E-2</v>
      </c>
      <c r="AG175" s="54">
        <f t="shared" si="39"/>
        <v>8.3333333333333329E-2</v>
      </c>
      <c r="AH175" s="54">
        <f t="shared" si="39"/>
        <v>8.3333333333333329E-2</v>
      </c>
      <c r="AI175" s="54">
        <f t="shared" si="39"/>
        <v>8.3333333333333329E-2</v>
      </c>
      <c r="AJ175" s="54">
        <f t="shared" si="39"/>
        <v>8.3333333333333329E-2</v>
      </c>
      <c r="AK175" s="54">
        <f t="shared" si="39"/>
        <v>8.3333333333333329E-2</v>
      </c>
      <c r="AL175" s="54">
        <f t="shared" si="39"/>
        <v>8.3333333333333329E-2</v>
      </c>
      <c r="AM175" s="54">
        <f t="shared" si="39"/>
        <v>8.3333333333333329E-2</v>
      </c>
      <c r="AN175" s="54">
        <f t="shared" si="39"/>
        <v>8.3333333333333329E-2</v>
      </c>
      <c r="AO175" s="54">
        <f t="shared" si="39"/>
        <v>8.3333333333333329E-2</v>
      </c>
      <c r="AP175" s="54">
        <f t="shared" si="39"/>
        <v>8.3333333333333329E-2</v>
      </c>
      <c r="AQ175" s="54">
        <f t="shared" si="39"/>
        <v>8.3333333333333329E-2</v>
      </c>
      <c r="AR175" s="54">
        <f t="shared" si="39"/>
        <v>8.3333333333333329E-2</v>
      </c>
      <c r="AS175" s="54">
        <f t="shared" si="39"/>
        <v>8.3333333333333329E-2</v>
      </c>
      <c r="AT175" s="57"/>
      <c r="AU175" s="52"/>
      <c r="AV175" s="55"/>
      <c r="AW175" s="52"/>
      <c r="AX175" s="52"/>
      <c r="AY175" s="52"/>
      <c r="AZ175" s="52"/>
      <c r="BA175" s="52"/>
      <c r="BB175" s="52"/>
      <c r="BC175" s="52"/>
      <c r="BD175" s="52"/>
      <c r="BE175" s="53"/>
    </row>
    <row r="176" spans="1:57" ht="15" thickBot="1" x14ac:dyDescent="0.4">
      <c r="A176" s="76"/>
      <c r="B176" s="77"/>
      <c r="C176" s="78"/>
      <c r="D176" s="79"/>
      <c r="E176" s="79"/>
      <c r="F176" s="79"/>
      <c r="G176" s="79"/>
      <c r="H176" s="79"/>
      <c r="I176" s="79"/>
      <c r="J176" s="80"/>
      <c r="K176" s="81"/>
      <c r="L176" s="81"/>
      <c r="M176" s="81"/>
      <c r="N176" s="81"/>
      <c r="O176" s="81"/>
      <c r="P176" s="88"/>
      <c r="Q176" s="81"/>
      <c r="R176" s="81"/>
      <c r="S176" s="81"/>
      <c r="T176" s="81"/>
      <c r="U176" s="83"/>
      <c r="V176" s="80"/>
      <c r="W176" s="81"/>
      <c r="X176" s="81"/>
      <c r="Y176" s="81"/>
      <c r="Z176" s="81"/>
      <c r="AA176" s="81"/>
      <c r="AB176" s="88"/>
      <c r="AC176" s="81"/>
      <c r="AD176" s="81"/>
      <c r="AE176" s="81"/>
      <c r="AF176" s="81"/>
      <c r="AG176" s="84"/>
      <c r="AH176" s="85"/>
      <c r="AI176" s="81"/>
      <c r="AJ176" s="81"/>
      <c r="AK176" s="81"/>
      <c r="AL176" s="81"/>
      <c r="AM176" s="81"/>
      <c r="AN176" s="88"/>
      <c r="AO176" s="81"/>
      <c r="AP176" s="81"/>
      <c r="AQ176" s="81"/>
      <c r="AR176" s="81"/>
      <c r="AS176" s="83"/>
      <c r="AT176" s="85"/>
      <c r="AU176" s="81"/>
      <c r="AV176" s="81"/>
      <c r="AW176" s="81"/>
      <c r="AX176" s="81"/>
      <c r="AY176" s="81"/>
      <c r="AZ176" s="88"/>
      <c r="BA176" s="81"/>
      <c r="BB176" s="81"/>
      <c r="BC176" s="81"/>
      <c r="BD176" s="81"/>
      <c r="BE176" s="83"/>
    </row>
    <row r="177" spans="1:57" x14ac:dyDescent="0.35">
      <c r="A177" s="134">
        <v>9</v>
      </c>
      <c r="B177" s="133" t="s">
        <v>248</v>
      </c>
      <c r="C177" s="137" t="s">
        <v>149</v>
      </c>
      <c r="D177" s="138" t="s">
        <v>149</v>
      </c>
      <c r="E177" s="138" t="s">
        <v>149</v>
      </c>
      <c r="F177" s="138" t="s">
        <v>149</v>
      </c>
      <c r="G177" s="138" t="s">
        <v>149</v>
      </c>
      <c r="H177" s="138" t="s">
        <v>149</v>
      </c>
      <c r="I177" s="139" t="s">
        <v>150</v>
      </c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72"/>
      <c r="AU177" s="67"/>
      <c r="AV177" s="67"/>
      <c r="AW177" s="67"/>
      <c r="AX177" s="67"/>
      <c r="AY177" s="67"/>
      <c r="AZ177" s="67"/>
      <c r="BA177" s="67"/>
      <c r="BB177" s="67"/>
      <c r="BC177" s="70"/>
      <c r="BD177" s="67"/>
      <c r="BE177" s="71"/>
    </row>
    <row r="178" spans="1:57" x14ac:dyDescent="0.35">
      <c r="A178" s="135"/>
      <c r="B178" s="136"/>
      <c r="C178" s="132"/>
      <c r="D178" s="126"/>
      <c r="E178" s="126"/>
      <c r="F178" s="126"/>
      <c r="G178" s="126"/>
      <c r="H178" s="126"/>
      <c r="I178" s="140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61"/>
      <c r="AU178" s="55"/>
      <c r="AV178" s="55"/>
      <c r="AW178" s="55"/>
      <c r="AX178" s="55"/>
      <c r="AY178" s="55"/>
      <c r="AZ178" s="55"/>
      <c r="BA178" s="55"/>
      <c r="BB178" s="55"/>
      <c r="BC178" s="55"/>
      <c r="BD178" s="55"/>
      <c r="BE178" s="74"/>
    </row>
    <row r="179" spans="1:57" x14ac:dyDescent="0.35">
      <c r="A179" s="127" t="s">
        <v>249</v>
      </c>
      <c r="B179" s="129" t="s">
        <v>250</v>
      </c>
      <c r="C179" s="131" t="s">
        <v>155</v>
      </c>
      <c r="D179" s="125" t="s">
        <v>155</v>
      </c>
      <c r="E179" s="125" t="s">
        <v>155</v>
      </c>
      <c r="F179" s="125" t="s">
        <v>155</v>
      </c>
      <c r="G179" s="125" t="s">
        <v>155</v>
      </c>
      <c r="H179" s="125" t="s">
        <v>155</v>
      </c>
      <c r="I179" s="125" t="s">
        <v>155</v>
      </c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  <c r="AQ179" s="46"/>
      <c r="AR179" s="46"/>
      <c r="AS179" s="46"/>
      <c r="AT179" s="61"/>
      <c r="AU179" s="55"/>
      <c r="AV179" s="55"/>
      <c r="AW179" s="55"/>
      <c r="AX179" s="55"/>
      <c r="AY179" s="55"/>
      <c r="AZ179" s="55"/>
      <c r="BA179" s="91"/>
      <c r="BB179" s="91"/>
      <c r="BC179" s="91"/>
      <c r="BD179" s="91"/>
      <c r="BE179" s="92"/>
    </row>
    <row r="180" spans="1:57" x14ac:dyDescent="0.35">
      <c r="A180" s="128"/>
      <c r="B180" s="130"/>
      <c r="C180" s="132"/>
      <c r="D180" s="126"/>
      <c r="E180" s="126"/>
      <c r="F180" s="126"/>
      <c r="G180" s="126"/>
      <c r="H180" s="126"/>
      <c r="I180" s="12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46"/>
      <c r="AM180" s="46"/>
      <c r="AN180" s="46"/>
      <c r="AO180" s="46"/>
      <c r="AP180" s="46"/>
      <c r="AQ180" s="46"/>
      <c r="AR180" s="46"/>
      <c r="AS180" s="46"/>
      <c r="AT180" s="61"/>
      <c r="AU180" s="55"/>
      <c r="AV180" s="55"/>
      <c r="AW180" s="55"/>
      <c r="AX180" s="55"/>
      <c r="AY180" s="55"/>
      <c r="AZ180" s="55"/>
      <c r="BA180" s="52"/>
      <c r="BB180" s="52"/>
      <c r="BC180" s="52"/>
      <c r="BD180" s="52"/>
      <c r="BE180" s="53"/>
    </row>
    <row r="181" spans="1:57" x14ac:dyDescent="0.35">
      <c r="A181" s="127" t="s">
        <v>251</v>
      </c>
      <c r="B181" s="129" t="s">
        <v>252</v>
      </c>
      <c r="C181" s="131" t="s">
        <v>155</v>
      </c>
      <c r="D181" s="125" t="s">
        <v>155</v>
      </c>
      <c r="E181" s="125" t="s">
        <v>155</v>
      </c>
      <c r="F181" s="125" t="s">
        <v>155</v>
      </c>
      <c r="G181" s="125" t="s">
        <v>155</v>
      </c>
      <c r="H181" s="125" t="s">
        <v>155</v>
      </c>
      <c r="I181" s="125" t="s">
        <v>155</v>
      </c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46"/>
      <c r="AM181" s="46"/>
      <c r="AN181" s="46"/>
      <c r="AO181" s="46"/>
      <c r="AP181" s="46"/>
      <c r="AQ181" s="46"/>
      <c r="AR181" s="46"/>
      <c r="AS181" s="46"/>
      <c r="AT181" s="61"/>
      <c r="AU181" s="55"/>
      <c r="AV181" s="55"/>
      <c r="AW181" s="55"/>
      <c r="AX181" s="55"/>
      <c r="AY181" s="55"/>
      <c r="AZ181" s="55"/>
      <c r="BA181" s="91"/>
      <c r="BB181" s="91"/>
      <c r="BC181" s="91"/>
      <c r="BD181" s="91"/>
      <c r="BE181" s="92"/>
    </row>
    <row r="182" spans="1:57" x14ac:dyDescent="0.35">
      <c r="A182" s="128"/>
      <c r="B182" s="130"/>
      <c r="C182" s="132"/>
      <c r="D182" s="126"/>
      <c r="E182" s="126"/>
      <c r="F182" s="126"/>
      <c r="G182" s="126"/>
      <c r="H182" s="126"/>
      <c r="I182" s="12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  <c r="AP182" s="46"/>
      <c r="AQ182" s="46"/>
      <c r="AR182" s="46"/>
      <c r="AS182" s="46"/>
      <c r="AT182" s="61"/>
      <c r="AU182" s="55"/>
      <c r="AV182" s="55"/>
      <c r="AW182" s="55"/>
      <c r="AX182" s="55"/>
      <c r="AY182" s="55"/>
      <c r="AZ182" s="55"/>
      <c r="BA182" s="52"/>
      <c r="BB182" s="52"/>
      <c r="BC182" s="52"/>
      <c r="BD182" s="52"/>
      <c r="BE182" s="53"/>
    </row>
    <row r="183" spans="1:57" x14ac:dyDescent="0.35">
      <c r="A183" s="95" t="s">
        <v>34</v>
      </c>
      <c r="B183" s="95" t="s">
        <v>36</v>
      </c>
      <c r="C183" s="96"/>
      <c r="D183" s="97"/>
      <c r="E183" s="97"/>
      <c r="F183" s="97"/>
      <c r="G183" s="97"/>
      <c r="H183" s="97" t="s">
        <v>155</v>
      </c>
      <c r="I183" s="97"/>
      <c r="J183" s="54"/>
      <c r="K183" s="52"/>
      <c r="L183" s="55"/>
      <c r="M183" s="52"/>
      <c r="N183" s="52"/>
      <c r="O183" s="52"/>
      <c r="P183" s="52"/>
      <c r="Q183" s="52"/>
      <c r="R183" s="52"/>
      <c r="S183" s="52"/>
      <c r="T183" s="52"/>
      <c r="U183" s="56"/>
      <c r="V183" s="54"/>
      <c r="W183" s="52"/>
      <c r="X183" s="55"/>
      <c r="Y183" s="52"/>
      <c r="Z183" s="52"/>
      <c r="AA183" s="52"/>
      <c r="AB183" s="52"/>
      <c r="AC183" s="52"/>
      <c r="AD183" s="52"/>
      <c r="AE183" s="52"/>
      <c r="AF183" s="52"/>
      <c r="AG183" s="56"/>
      <c r="AH183" s="57"/>
      <c r="AI183" s="52"/>
      <c r="AJ183" s="55"/>
      <c r="AK183" s="52"/>
      <c r="AL183" s="52"/>
      <c r="AM183" s="52"/>
      <c r="AN183" s="52"/>
      <c r="AO183" s="52"/>
      <c r="AP183" s="52"/>
      <c r="AQ183" s="52"/>
      <c r="AR183" s="52"/>
      <c r="AS183" s="53"/>
      <c r="AT183" s="57"/>
      <c r="AU183" s="52"/>
      <c r="AV183" s="55"/>
      <c r="AW183" s="52"/>
      <c r="AX183" s="52"/>
      <c r="AY183" s="52"/>
      <c r="AZ183" s="52"/>
      <c r="BA183" s="52"/>
      <c r="BB183" s="52"/>
      <c r="BC183" s="52"/>
      <c r="BD183" s="52"/>
      <c r="BE183" s="53"/>
    </row>
    <row r="184" spans="1:57" x14ac:dyDescent="0.35">
      <c r="A184" s="95" t="s">
        <v>39</v>
      </c>
      <c r="B184" s="95" t="s">
        <v>40</v>
      </c>
      <c r="C184" s="64"/>
      <c r="D184" s="65"/>
      <c r="E184" s="65"/>
      <c r="F184" s="65"/>
      <c r="G184" s="65"/>
      <c r="H184" s="65" t="s">
        <v>155</v>
      </c>
      <c r="I184" s="65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  <c r="AR184" s="54"/>
      <c r="AS184" s="54"/>
      <c r="AT184" s="57"/>
      <c r="AU184" s="52"/>
      <c r="AV184" s="55"/>
      <c r="AW184" s="52"/>
      <c r="AX184" s="52"/>
      <c r="AY184" s="52"/>
      <c r="AZ184" s="52"/>
      <c r="BA184" s="52"/>
      <c r="BB184" s="52"/>
      <c r="BC184" s="52"/>
      <c r="BD184" s="52"/>
      <c r="BE184" s="53"/>
    </row>
    <row r="185" spans="1:57" x14ac:dyDescent="0.35">
      <c r="A185" s="95" t="s">
        <v>43</v>
      </c>
      <c r="B185" s="95" t="s">
        <v>44</v>
      </c>
      <c r="C185" s="96"/>
      <c r="D185" s="97"/>
      <c r="E185" s="97"/>
      <c r="F185" s="97"/>
      <c r="G185" s="97"/>
      <c r="H185" s="97" t="s">
        <v>155</v>
      </c>
      <c r="I185" s="97"/>
      <c r="J185" s="54">
        <f>1/12</f>
        <v>8.3333333333333329E-2</v>
      </c>
      <c r="K185" s="54">
        <f t="shared" ref="K185:AS185" si="40">1/12</f>
        <v>8.3333333333333329E-2</v>
      </c>
      <c r="L185" s="54">
        <f t="shared" si="40"/>
        <v>8.3333333333333329E-2</v>
      </c>
      <c r="M185" s="54">
        <f t="shared" si="40"/>
        <v>8.3333333333333329E-2</v>
      </c>
      <c r="N185" s="54">
        <f t="shared" si="40"/>
        <v>8.3333333333333329E-2</v>
      </c>
      <c r="O185" s="54">
        <f t="shared" si="40"/>
        <v>8.3333333333333329E-2</v>
      </c>
      <c r="P185" s="54">
        <f t="shared" si="40"/>
        <v>8.3333333333333329E-2</v>
      </c>
      <c r="Q185" s="54">
        <f t="shared" si="40"/>
        <v>8.3333333333333329E-2</v>
      </c>
      <c r="R185" s="54">
        <f t="shared" si="40"/>
        <v>8.3333333333333329E-2</v>
      </c>
      <c r="S185" s="54">
        <f t="shared" si="40"/>
        <v>8.3333333333333329E-2</v>
      </c>
      <c r="T185" s="54">
        <f t="shared" si="40"/>
        <v>8.3333333333333329E-2</v>
      </c>
      <c r="U185" s="54">
        <f t="shared" si="40"/>
        <v>8.3333333333333329E-2</v>
      </c>
      <c r="V185" s="54">
        <f t="shared" si="40"/>
        <v>8.3333333333333329E-2</v>
      </c>
      <c r="W185" s="54">
        <f t="shared" si="40"/>
        <v>8.3333333333333329E-2</v>
      </c>
      <c r="X185" s="54">
        <f t="shared" si="40"/>
        <v>8.3333333333333329E-2</v>
      </c>
      <c r="Y185" s="54">
        <f t="shared" si="40"/>
        <v>8.3333333333333329E-2</v>
      </c>
      <c r="Z185" s="54">
        <f t="shared" si="40"/>
        <v>8.3333333333333329E-2</v>
      </c>
      <c r="AA185" s="54">
        <f t="shared" si="40"/>
        <v>8.3333333333333329E-2</v>
      </c>
      <c r="AB185" s="54">
        <f t="shared" si="40"/>
        <v>8.3333333333333329E-2</v>
      </c>
      <c r="AC185" s="54">
        <f t="shared" si="40"/>
        <v>8.3333333333333329E-2</v>
      </c>
      <c r="AD185" s="54">
        <f t="shared" si="40"/>
        <v>8.3333333333333329E-2</v>
      </c>
      <c r="AE185" s="54">
        <f t="shared" si="40"/>
        <v>8.3333333333333329E-2</v>
      </c>
      <c r="AF185" s="54">
        <f t="shared" si="40"/>
        <v>8.3333333333333329E-2</v>
      </c>
      <c r="AG185" s="54">
        <f t="shared" si="40"/>
        <v>8.3333333333333329E-2</v>
      </c>
      <c r="AH185" s="54">
        <f t="shared" si="40"/>
        <v>8.3333333333333329E-2</v>
      </c>
      <c r="AI185" s="54">
        <f t="shared" si="40"/>
        <v>8.3333333333333329E-2</v>
      </c>
      <c r="AJ185" s="54">
        <f t="shared" si="40"/>
        <v>8.3333333333333329E-2</v>
      </c>
      <c r="AK185" s="54">
        <f t="shared" si="40"/>
        <v>8.3333333333333329E-2</v>
      </c>
      <c r="AL185" s="54">
        <f t="shared" si="40"/>
        <v>8.3333333333333329E-2</v>
      </c>
      <c r="AM185" s="54">
        <f t="shared" si="40"/>
        <v>8.3333333333333329E-2</v>
      </c>
      <c r="AN185" s="54">
        <f t="shared" si="40"/>
        <v>8.3333333333333329E-2</v>
      </c>
      <c r="AO185" s="54">
        <f t="shared" si="40"/>
        <v>8.3333333333333329E-2</v>
      </c>
      <c r="AP185" s="54">
        <f t="shared" si="40"/>
        <v>8.3333333333333329E-2</v>
      </c>
      <c r="AQ185" s="54">
        <f t="shared" si="40"/>
        <v>8.3333333333333329E-2</v>
      </c>
      <c r="AR185" s="54">
        <f t="shared" si="40"/>
        <v>8.3333333333333329E-2</v>
      </c>
      <c r="AS185" s="54">
        <f t="shared" si="40"/>
        <v>8.3333333333333329E-2</v>
      </c>
      <c r="AT185" s="57"/>
      <c r="AU185" s="52"/>
      <c r="AV185" s="55"/>
      <c r="AW185" s="52"/>
      <c r="AX185" s="52"/>
      <c r="AY185" s="52"/>
      <c r="AZ185" s="52"/>
      <c r="BA185" s="52"/>
      <c r="BB185" s="52"/>
      <c r="BC185" s="52"/>
      <c r="BD185" s="52"/>
      <c r="BE185" s="53"/>
    </row>
    <row r="186" spans="1:57" x14ac:dyDescent="0.35">
      <c r="A186" s="95" t="s">
        <v>46</v>
      </c>
      <c r="B186" s="95" t="s">
        <v>47</v>
      </c>
      <c r="C186" s="96"/>
      <c r="D186" s="97"/>
      <c r="E186" s="97"/>
      <c r="F186" s="97"/>
      <c r="G186" s="97"/>
      <c r="H186" s="97" t="s">
        <v>155</v>
      </c>
      <c r="I186" s="97"/>
      <c r="J186" s="54"/>
      <c r="K186" s="52"/>
      <c r="L186" s="55"/>
      <c r="M186" s="52"/>
      <c r="N186" s="52"/>
      <c r="O186" s="52"/>
      <c r="P186" s="52"/>
      <c r="Q186" s="52"/>
      <c r="R186" s="52"/>
      <c r="S186" s="52"/>
      <c r="T186" s="52"/>
      <c r="U186" s="56"/>
      <c r="V186" s="54"/>
      <c r="W186" s="52"/>
      <c r="X186" s="55"/>
      <c r="Y186" s="52"/>
      <c r="Z186" s="52"/>
      <c r="AA186" s="52"/>
      <c r="AB186" s="52"/>
      <c r="AC186" s="52"/>
      <c r="AD186" s="52"/>
      <c r="AE186" s="52"/>
      <c r="AF186" s="52"/>
      <c r="AG186" s="56"/>
      <c r="AH186" s="57"/>
      <c r="AI186" s="52"/>
      <c r="AJ186" s="55"/>
      <c r="AK186" s="52"/>
      <c r="AL186" s="52"/>
      <c r="AM186" s="52"/>
      <c r="AN186" s="52"/>
      <c r="AO186" s="52"/>
      <c r="AP186" s="52"/>
      <c r="AQ186" s="52"/>
      <c r="AR186" s="52"/>
      <c r="AS186" s="53"/>
      <c r="AT186" s="57"/>
      <c r="AU186" s="52"/>
      <c r="AV186" s="55"/>
      <c r="AW186" s="52"/>
      <c r="AX186" s="52"/>
      <c r="AY186" s="52"/>
      <c r="AZ186" s="52"/>
      <c r="BA186" s="52"/>
      <c r="BB186" s="52"/>
      <c r="BC186" s="52"/>
      <c r="BD186" s="52"/>
      <c r="BE186" s="53"/>
    </row>
    <row r="187" spans="1:57" x14ac:dyDescent="0.35">
      <c r="A187" s="95" t="s">
        <v>48</v>
      </c>
      <c r="B187" s="95" t="s">
        <v>49</v>
      </c>
      <c r="C187" s="64"/>
      <c r="D187" s="65"/>
      <c r="E187" s="65"/>
      <c r="F187" s="65"/>
      <c r="G187" s="65"/>
      <c r="H187" s="65" t="s">
        <v>155</v>
      </c>
      <c r="I187" s="65"/>
      <c r="J187" s="54"/>
      <c r="K187" s="52"/>
      <c r="L187" s="55"/>
      <c r="M187" s="52"/>
      <c r="N187" s="52"/>
      <c r="O187" s="52"/>
      <c r="P187" s="52"/>
      <c r="Q187" s="52"/>
      <c r="R187" s="52"/>
      <c r="S187" s="52"/>
      <c r="T187" s="52"/>
      <c r="U187" s="56"/>
      <c r="V187" s="54"/>
      <c r="W187" s="52"/>
      <c r="X187" s="55"/>
      <c r="Y187" s="52"/>
      <c r="Z187" s="52"/>
      <c r="AA187" s="52"/>
      <c r="AB187" s="52"/>
      <c r="AC187" s="52"/>
      <c r="AD187" s="52"/>
      <c r="AE187" s="52"/>
      <c r="AF187" s="52"/>
      <c r="AG187" s="56"/>
      <c r="AH187" s="57"/>
      <c r="AI187" s="52"/>
      <c r="AJ187" s="55"/>
      <c r="AK187" s="52"/>
      <c r="AL187" s="52"/>
      <c r="AM187" s="52"/>
      <c r="AN187" s="52"/>
      <c r="AO187" s="52"/>
      <c r="AP187" s="52"/>
      <c r="AQ187" s="52"/>
      <c r="AR187" s="52"/>
      <c r="AS187" s="53"/>
      <c r="AT187" s="57"/>
      <c r="AU187" s="52"/>
      <c r="AV187" s="55"/>
      <c r="AW187" s="52"/>
      <c r="AX187" s="52"/>
      <c r="AY187" s="52"/>
      <c r="AZ187" s="52"/>
      <c r="BA187" s="52"/>
      <c r="BB187" s="52"/>
      <c r="BC187" s="52"/>
      <c r="BD187" s="52"/>
      <c r="BE187" s="53"/>
    </row>
    <row r="188" spans="1:57" x14ac:dyDescent="0.35">
      <c r="A188" s="95" t="s">
        <v>50</v>
      </c>
      <c r="B188" s="95" t="s">
        <v>51</v>
      </c>
      <c r="C188" s="96"/>
      <c r="D188" s="97"/>
      <c r="E188" s="97"/>
      <c r="F188" s="97"/>
      <c r="G188" s="97"/>
      <c r="H188" s="97" t="s">
        <v>155</v>
      </c>
      <c r="I188" s="97"/>
      <c r="J188" s="54"/>
      <c r="K188" s="52"/>
      <c r="L188" s="55"/>
      <c r="M188" s="52"/>
      <c r="N188" s="52"/>
      <c r="O188" s="52"/>
      <c r="P188" s="52"/>
      <c r="Q188" s="52"/>
      <c r="R188" s="52"/>
      <c r="S188" s="52"/>
      <c r="T188" s="52"/>
      <c r="U188" s="56"/>
      <c r="V188" s="54"/>
      <c r="W188" s="52"/>
      <c r="X188" s="55"/>
      <c r="Y188" s="52"/>
      <c r="Z188" s="52"/>
      <c r="AA188" s="52"/>
      <c r="AB188" s="52"/>
      <c r="AC188" s="52"/>
      <c r="AD188" s="52"/>
      <c r="AE188" s="52"/>
      <c r="AF188" s="52"/>
      <c r="AG188" s="56"/>
      <c r="AH188" s="57"/>
      <c r="AI188" s="52"/>
      <c r="AJ188" s="55"/>
      <c r="AK188" s="52"/>
      <c r="AL188" s="52"/>
      <c r="AM188" s="52"/>
      <c r="AN188" s="52"/>
      <c r="AO188" s="52"/>
      <c r="AP188" s="52"/>
      <c r="AQ188" s="52"/>
      <c r="AR188" s="52"/>
      <c r="AS188" s="53"/>
      <c r="AT188" s="57"/>
      <c r="AU188" s="52"/>
      <c r="AV188" s="55"/>
      <c r="AW188" s="52"/>
      <c r="AX188" s="52"/>
      <c r="AY188" s="52"/>
      <c r="AZ188" s="52"/>
      <c r="BA188" s="52"/>
      <c r="BB188" s="52"/>
      <c r="BC188" s="52"/>
      <c r="BD188" s="52"/>
      <c r="BE188" s="53"/>
    </row>
    <row r="189" spans="1:57" x14ac:dyDescent="0.35">
      <c r="A189" s="95" t="s">
        <v>52</v>
      </c>
      <c r="B189" s="95" t="s">
        <v>53</v>
      </c>
      <c r="C189" s="64"/>
      <c r="D189" s="65"/>
      <c r="E189" s="65"/>
      <c r="F189" s="65"/>
      <c r="G189" s="65"/>
      <c r="H189" s="65" t="s">
        <v>155</v>
      </c>
      <c r="I189" s="65"/>
      <c r="J189" s="54"/>
      <c r="K189" s="52"/>
      <c r="L189" s="55"/>
      <c r="M189" s="52"/>
      <c r="N189" s="52"/>
      <c r="O189" s="52"/>
      <c r="P189" s="52"/>
      <c r="Q189" s="52"/>
      <c r="R189" s="52"/>
      <c r="S189" s="52"/>
      <c r="T189" s="52"/>
      <c r="U189" s="56"/>
      <c r="V189" s="54"/>
      <c r="W189" s="52"/>
      <c r="X189" s="55"/>
      <c r="Y189" s="52"/>
      <c r="Z189" s="52"/>
      <c r="AA189" s="52"/>
      <c r="AB189" s="52"/>
      <c r="AC189" s="52"/>
      <c r="AD189" s="52"/>
      <c r="AE189" s="52"/>
      <c r="AF189" s="52"/>
      <c r="AG189" s="56"/>
      <c r="AH189" s="57"/>
      <c r="AI189" s="52"/>
      <c r="AJ189" s="55"/>
      <c r="AK189" s="52"/>
      <c r="AL189" s="52"/>
      <c r="AM189" s="52"/>
      <c r="AN189" s="52"/>
      <c r="AO189" s="52"/>
      <c r="AP189" s="52"/>
      <c r="AQ189" s="52"/>
      <c r="AR189" s="52"/>
      <c r="AS189" s="53"/>
      <c r="AT189" s="57"/>
      <c r="AU189" s="52"/>
      <c r="AV189" s="55"/>
      <c r="AW189" s="52"/>
      <c r="AX189" s="52"/>
      <c r="AY189" s="52"/>
      <c r="AZ189" s="52"/>
      <c r="BA189" s="52"/>
      <c r="BB189" s="52"/>
      <c r="BC189" s="52"/>
      <c r="BD189" s="52"/>
      <c r="BE189" s="53"/>
    </row>
    <row r="190" spans="1:57" x14ac:dyDescent="0.35">
      <c r="A190" s="95" t="s">
        <v>54</v>
      </c>
      <c r="B190" s="95" t="s">
        <v>55</v>
      </c>
      <c r="C190" s="96"/>
      <c r="D190" s="97"/>
      <c r="E190" s="97"/>
      <c r="F190" s="97"/>
      <c r="G190" s="97"/>
      <c r="H190" s="97" t="s">
        <v>155</v>
      </c>
      <c r="I190" s="97"/>
      <c r="J190" s="54"/>
      <c r="K190" s="52"/>
      <c r="L190" s="55"/>
      <c r="M190" s="52"/>
      <c r="N190" s="52"/>
      <c r="O190" s="52"/>
      <c r="P190" s="52"/>
      <c r="Q190" s="52"/>
      <c r="R190" s="52"/>
      <c r="S190" s="52"/>
      <c r="T190" s="52"/>
      <c r="U190" s="56"/>
      <c r="V190" s="54"/>
      <c r="W190" s="52"/>
      <c r="X190" s="55"/>
      <c r="Y190" s="52"/>
      <c r="Z190" s="52"/>
      <c r="AA190" s="52"/>
      <c r="AB190" s="52"/>
      <c r="AC190" s="52"/>
      <c r="AD190" s="52"/>
      <c r="AE190" s="52"/>
      <c r="AF190" s="52"/>
      <c r="AG190" s="56"/>
      <c r="AH190" s="57"/>
      <c r="AI190" s="52"/>
      <c r="AJ190" s="55"/>
      <c r="AK190" s="52"/>
      <c r="AL190" s="52"/>
      <c r="AM190" s="52"/>
      <c r="AN190" s="52"/>
      <c r="AO190" s="52"/>
      <c r="AP190" s="52"/>
      <c r="AQ190" s="52"/>
      <c r="AR190" s="52"/>
      <c r="AS190" s="53"/>
      <c r="AT190" s="57"/>
      <c r="AU190" s="52"/>
      <c r="AV190" s="55"/>
      <c r="AW190" s="52"/>
      <c r="AX190" s="52"/>
      <c r="AY190" s="52"/>
      <c r="AZ190" s="52"/>
      <c r="BA190" s="52"/>
      <c r="BB190" s="52"/>
      <c r="BC190" s="52"/>
      <c r="BD190" s="52"/>
      <c r="BE190" s="53"/>
    </row>
    <row r="191" spans="1:57" x14ac:dyDescent="0.35">
      <c r="A191" s="95" t="s">
        <v>56</v>
      </c>
      <c r="B191" s="95" t="s">
        <v>57</v>
      </c>
      <c r="C191" s="64"/>
      <c r="D191" s="65"/>
      <c r="E191" s="65"/>
      <c r="F191" s="65"/>
      <c r="G191" s="65"/>
      <c r="H191" s="65" t="s">
        <v>155</v>
      </c>
      <c r="I191" s="65"/>
      <c r="J191" s="54"/>
      <c r="K191" s="52"/>
      <c r="L191" s="55"/>
      <c r="M191" s="52"/>
      <c r="N191" s="52"/>
      <c r="O191" s="52"/>
      <c r="P191" s="52"/>
      <c r="Q191" s="52"/>
      <c r="R191" s="52"/>
      <c r="S191" s="52"/>
      <c r="T191" s="52"/>
      <c r="U191" s="56"/>
      <c r="V191" s="54"/>
      <c r="W191" s="52"/>
      <c r="X191" s="55"/>
      <c r="Y191" s="52"/>
      <c r="Z191" s="52"/>
      <c r="AA191" s="52"/>
      <c r="AB191" s="52"/>
      <c r="AC191" s="52"/>
      <c r="AD191" s="52"/>
      <c r="AE191" s="52"/>
      <c r="AF191" s="52"/>
      <c r="AG191" s="56"/>
      <c r="AH191" s="57"/>
      <c r="AI191" s="52"/>
      <c r="AJ191" s="55"/>
      <c r="AK191" s="52"/>
      <c r="AL191" s="52"/>
      <c r="AM191" s="52"/>
      <c r="AN191" s="52"/>
      <c r="AO191" s="52"/>
      <c r="AP191" s="52"/>
      <c r="AQ191" s="52"/>
      <c r="AR191" s="52"/>
      <c r="AS191" s="53"/>
      <c r="AT191" s="57"/>
      <c r="AU191" s="52"/>
      <c r="AV191" s="55"/>
      <c r="AW191" s="52"/>
      <c r="AX191" s="52"/>
      <c r="AY191" s="52"/>
      <c r="AZ191" s="52"/>
      <c r="BA191" s="52"/>
      <c r="BB191" s="52"/>
      <c r="BC191" s="52"/>
      <c r="BD191" s="52"/>
      <c r="BE191" s="53"/>
    </row>
    <row r="192" spans="1:57" x14ac:dyDescent="0.35">
      <c r="A192" s="95" t="s">
        <v>58</v>
      </c>
      <c r="B192" s="95" t="s">
        <v>59</v>
      </c>
      <c r="C192" s="96"/>
      <c r="D192" s="97"/>
      <c r="E192" s="97"/>
      <c r="F192" s="97"/>
      <c r="G192" s="97"/>
      <c r="H192" s="97" t="s">
        <v>155</v>
      </c>
      <c r="I192" s="97"/>
      <c r="J192" s="54"/>
      <c r="K192" s="52"/>
      <c r="L192" s="55"/>
      <c r="M192" s="52"/>
      <c r="N192" s="52"/>
      <c r="O192" s="52"/>
      <c r="P192" s="52"/>
      <c r="Q192" s="52"/>
      <c r="R192" s="52"/>
      <c r="S192" s="52"/>
      <c r="T192" s="52"/>
      <c r="U192" s="56"/>
      <c r="V192" s="54"/>
      <c r="W192" s="52"/>
      <c r="X192" s="55"/>
      <c r="Y192" s="52"/>
      <c r="Z192" s="52"/>
      <c r="AA192" s="52"/>
      <c r="AB192" s="52"/>
      <c r="AC192" s="52"/>
      <c r="AD192" s="52"/>
      <c r="AE192" s="52"/>
      <c r="AF192" s="52"/>
      <c r="AG192" s="56"/>
      <c r="AH192" s="57"/>
      <c r="AI192" s="52"/>
      <c r="AJ192" s="55"/>
      <c r="AK192" s="52"/>
      <c r="AL192" s="52"/>
      <c r="AM192" s="52"/>
      <c r="AN192" s="52"/>
      <c r="AO192" s="52"/>
      <c r="AP192" s="52"/>
      <c r="AQ192" s="52"/>
      <c r="AR192" s="52"/>
      <c r="AS192" s="53"/>
      <c r="AT192" s="57"/>
      <c r="AU192" s="52"/>
      <c r="AV192" s="55"/>
      <c r="AW192" s="52"/>
      <c r="AX192" s="52"/>
      <c r="AY192" s="52"/>
      <c r="AZ192" s="52"/>
      <c r="BA192" s="52"/>
      <c r="BB192" s="52"/>
      <c r="BC192" s="52"/>
      <c r="BD192" s="52"/>
      <c r="BE192" s="53"/>
    </row>
    <row r="193" spans="1:57" x14ac:dyDescent="0.35">
      <c r="A193" s="95" t="s">
        <v>60</v>
      </c>
      <c r="B193" s="95" t="s">
        <v>61</v>
      </c>
      <c r="C193" s="64"/>
      <c r="D193" s="65"/>
      <c r="E193" s="65"/>
      <c r="F193" s="65"/>
      <c r="G193" s="65"/>
      <c r="H193" s="65" t="s">
        <v>155</v>
      </c>
      <c r="I193" s="65"/>
      <c r="J193" s="54"/>
      <c r="K193" s="52"/>
      <c r="L193" s="55"/>
      <c r="M193" s="52"/>
      <c r="N193" s="52"/>
      <c r="O193" s="52"/>
      <c r="P193" s="52"/>
      <c r="Q193" s="52"/>
      <c r="R193" s="52"/>
      <c r="S193" s="52"/>
      <c r="T193" s="52"/>
      <c r="U193" s="56"/>
      <c r="V193" s="54"/>
      <c r="W193" s="52"/>
      <c r="X193" s="55"/>
      <c r="Y193" s="52"/>
      <c r="Z193" s="52"/>
      <c r="AA193" s="52"/>
      <c r="AB193" s="52"/>
      <c r="AC193" s="52"/>
      <c r="AD193" s="52"/>
      <c r="AE193" s="52"/>
      <c r="AF193" s="52"/>
      <c r="AG193" s="56"/>
      <c r="AH193" s="57"/>
      <c r="AI193" s="52"/>
      <c r="AJ193" s="55"/>
      <c r="AK193" s="52"/>
      <c r="AL193" s="52"/>
      <c r="AM193" s="52"/>
      <c r="AN193" s="52"/>
      <c r="AO193" s="52"/>
      <c r="AP193" s="52"/>
      <c r="AQ193" s="52"/>
      <c r="AR193" s="52"/>
      <c r="AS193" s="53"/>
      <c r="AT193" s="57"/>
      <c r="AU193" s="52"/>
      <c r="AV193" s="55"/>
      <c r="AW193" s="52"/>
      <c r="AX193" s="52"/>
      <c r="AY193" s="52"/>
      <c r="AZ193" s="52"/>
      <c r="BA193" s="52"/>
      <c r="BB193" s="52"/>
      <c r="BC193" s="52"/>
      <c r="BD193" s="52"/>
      <c r="BE193" s="53"/>
    </row>
    <row r="194" spans="1:57" ht="15" thickBot="1" x14ac:dyDescent="0.4">
      <c r="A194" s="76"/>
      <c r="B194" s="77"/>
      <c r="C194" s="78"/>
      <c r="D194" s="79"/>
      <c r="E194" s="79"/>
      <c r="F194" s="79"/>
      <c r="G194" s="79"/>
      <c r="H194" s="79"/>
      <c r="I194" s="79"/>
      <c r="J194" s="80"/>
      <c r="K194" s="81"/>
      <c r="L194" s="81"/>
      <c r="M194" s="81"/>
      <c r="N194" s="81"/>
      <c r="O194" s="81"/>
      <c r="P194" s="88"/>
      <c r="Q194" s="81"/>
      <c r="R194" s="81"/>
      <c r="S194" s="81"/>
      <c r="T194" s="81"/>
      <c r="U194" s="83"/>
      <c r="V194" s="80"/>
      <c r="W194" s="81"/>
      <c r="X194" s="81"/>
      <c r="Y194" s="81"/>
      <c r="Z194" s="81"/>
      <c r="AA194" s="81"/>
      <c r="AB194" s="88"/>
      <c r="AC194" s="81"/>
      <c r="AD194" s="81"/>
      <c r="AE194" s="81"/>
      <c r="AF194" s="81"/>
      <c r="AG194" s="84"/>
      <c r="AH194" s="85"/>
      <c r="AI194" s="81"/>
      <c r="AJ194" s="81"/>
      <c r="AK194" s="81"/>
      <c r="AL194" s="81"/>
      <c r="AM194" s="81"/>
      <c r="AN194" s="88"/>
      <c r="AO194" s="81"/>
      <c r="AP194" s="81"/>
      <c r="AQ194" s="81"/>
      <c r="AR194" s="81"/>
      <c r="AS194" s="83"/>
      <c r="AT194" s="85"/>
      <c r="AU194" s="81"/>
      <c r="AV194" s="81"/>
      <c r="AW194" s="81"/>
      <c r="AX194" s="81"/>
      <c r="AY194" s="81"/>
      <c r="AZ194" s="88"/>
      <c r="BA194" s="81"/>
      <c r="BB194" s="81"/>
      <c r="BC194" s="81"/>
      <c r="BD194" s="81"/>
      <c r="BE194" s="83"/>
    </row>
    <row r="196" spans="1:57" x14ac:dyDescent="0.35">
      <c r="A196" s="109" t="s">
        <v>253</v>
      </c>
      <c r="B196" s="120" t="s">
        <v>148</v>
      </c>
    </row>
    <row r="197" spans="1:57" ht="15" thickBot="1" x14ac:dyDescent="0.4">
      <c r="B197" s="120"/>
    </row>
    <row r="198" spans="1:57" x14ac:dyDescent="0.35">
      <c r="A198" s="99" t="s">
        <v>34</v>
      </c>
      <c r="B198" s="100" t="s">
        <v>36</v>
      </c>
      <c r="C198" s="101"/>
      <c r="D198" s="101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  <c r="P198" s="101"/>
      <c r="Q198" s="101"/>
      <c r="R198" s="101"/>
      <c r="S198" s="101"/>
      <c r="T198" s="101"/>
      <c r="U198" s="101">
        <f>SUM(J16:U16)</f>
        <v>3</v>
      </c>
      <c r="V198" s="101"/>
      <c r="W198" s="101"/>
      <c r="X198" s="101"/>
      <c r="Y198" s="101"/>
      <c r="Z198" s="101"/>
      <c r="AA198" s="101"/>
      <c r="AB198" s="101"/>
      <c r="AC198" s="101"/>
      <c r="AD198" s="101"/>
      <c r="AE198" s="101"/>
      <c r="AF198" s="101"/>
      <c r="AG198" s="101"/>
      <c r="AH198" s="101"/>
      <c r="AI198" s="101"/>
      <c r="AJ198" s="101"/>
      <c r="AK198" s="101"/>
      <c r="AL198" s="101"/>
      <c r="AM198" s="101"/>
      <c r="AN198" s="101"/>
      <c r="AO198" s="101"/>
      <c r="AP198" s="101"/>
      <c r="AQ198" s="101"/>
      <c r="AR198" s="101"/>
      <c r="AS198" s="101"/>
      <c r="AT198" s="101"/>
      <c r="AU198" s="101"/>
      <c r="AV198" s="101"/>
      <c r="AW198" s="101"/>
      <c r="AX198" s="101"/>
      <c r="AY198" s="101"/>
      <c r="AZ198" s="101"/>
      <c r="BA198" s="101"/>
      <c r="BB198" s="101"/>
      <c r="BC198" s="101"/>
      <c r="BD198" s="101"/>
      <c r="BE198" s="102"/>
    </row>
    <row r="199" spans="1:57" x14ac:dyDescent="0.35">
      <c r="A199" s="103" t="s">
        <v>39</v>
      </c>
      <c r="B199" s="95" t="s">
        <v>40</v>
      </c>
      <c r="U199">
        <f t="shared" ref="U199:U208" si="41">SUM(J17:U17)</f>
        <v>1</v>
      </c>
      <c r="BE199" s="104"/>
    </row>
    <row r="200" spans="1:57" x14ac:dyDescent="0.35">
      <c r="A200" s="103" t="s">
        <v>43</v>
      </c>
      <c r="B200" s="95" t="s">
        <v>44</v>
      </c>
      <c r="U200">
        <f t="shared" si="41"/>
        <v>1</v>
      </c>
      <c r="BE200" s="104"/>
    </row>
    <row r="201" spans="1:57" x14ac:dyDescent="0.35">
      <c r="A201" s="103" t="s">
        <v>46</v>
      </c>
      <c r="B201" s="95" t="s">
        <v>47</v>
      </c>
      <c r="U201">
        <f t="shared" si="41"/>
        <v>1</v>
      </c>
      <c r="BE201" s="104"/>
    </row>
    <row r="202" spans="1:57" x14ac:dyDescent="0.35">
      <c r="A202" s="103" t="s">
        <v>48</v>
      </c>
      <c r="B202" s="95" t="s">
        <v>49</v>
      </c>
      <c r="U202">
        <f t="shared" si="41"/>
        <v>1</v>
      </c>
      <c r="BE202" s="104"/>
    </row>
    <row r="203" spans="1:57" x14ac:dyDescent="0.35">
      <c r="A203" s="103" t="s">
        <v>50</v>
      </c>
      <c r="B203" s="95" t="s">
        <v>51</v>
      </c>
      <c r="U203">
        <f t="shared" si="41"/>
        <v>3</v>
      </c>
      <c r="BE203" s="104"/>
    </row>
    <row r="204" spans="1:57" x14ac:dyDescent="0.35">
      <c r="A204" s="103" t="s">
        <v>52</v>
      </c>
      <c r="B204" s="95" t="s">
        <v>53</v>
      </c>
      <c r="U204">
        <f t="shared" si="41"/>
        <v>3</v>
      </c>
      <c r="BE204" s="104"/>
    </row>
    <row r="205" spans="1:57" x14ac:dyDescent="0.35">
      <c r="A205" s="103" t="s">
        <v>54</v>
      </c>
      <c r="B205" s="95" t="s">
        <v>55</v>
      </c>
      <c r="U205">
        <f t="shared" si="41"/>
        <v>1</v>
      </c>
      <c r="BE205" s="104"/>
    </row>
    <row r="206" spans="1:57" x14ac:dyDescent="0.35">
      <c r="A206" s="103" t="s">
        <v>56</v>
      </c>
      <c r="B206" s="95" t="s">
        <v>57</v>
      </c>
      <c r="U206">
        <f t="shared" si="41"/>
        <v>1</v>
      </c>
      <c r="BE206" s="104"/>
    </row>
    <row r="207" spans="1:57" x14ac:dyDescent="0.35">
      <c r="A207" s="103" t="s">
        <v>58</v>
      </c>
      <c r="B207" s="95" t="s">
        <v>59</v>
      </c>
      <c r="U207">
        <f t="shared" si="41"/>
        <v>1</v>
      </c>
      <c r="BE207" s="104"/>
    </row>
    <row r="208" spans="1:57" ht="15" thickBot="1" x14ac:dyDescent="0.4">
      <c r="A208" s="105" t="s">
        <v>60</v>
      </c>
      <c r="B208" s="106" t="s">
        <v>61</v>
      </c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>
        <f t="shared" si="41"/>
        <v>1</v>
      </c>
      <c r="V208" s="107"/>
      <c r="W208" s="107"/>
      <c r="X208" s="107"/>
      <c r="Y208" s="107"/>
      <c r="Z208" s="107"/>
      <c r="AA208" s="107"/>
      <c r="AB208" s="107"/>
      <c r="AC208" s="107"/>
      <c r="AD208" s="107"/>
      <c r="AE208" s="107"/>
      <c r="AF208" s="107"/>
      <c r="AG208" s="107"/>
      <c r="AH208" s="107"/>
      <c r="AI208" s="107"/>
      <c r="AJ208" s="107"/>
      <c r="AK208" s="107"/>
      <c r="AL208" s="107"/>
      <c r="AM208" s="107"/>
      <c r="AN208" s="107"/>
      <c r="AO208" s="107"/>
      <c r="AP208" s="107"/>
      <c r="AQ208" s="107"/>
      <c r="AR208" s="107"/>
      <c r="AS208" s="107"/>
      <c r="AT208" s="107"/>
      <c r="AU208" s="107"/>
      <c r="AV208" s="107"/>
      <c r="AW208" s="107"/>
      <c r="AX208" s="107"/>
      <c r="AY208" s="107"/>
      <c r="AZ208" s="107"/>
      <c r="BA208" s="107"/>
      <c r="BB208" s="107"/>
      <c r="BC208" s="107"/>
      <c r="BD208" s="107"/>
      <c r="BE208" s="108"/>
    </row>
    <row r="209" spans="1:57" x14ac:dyDescent="0.35">
      <c r="A209" s="109" t="s">
        <v>254</v>
      </c>
      <c r="B209" s="121" t="s">
        <v>187</v>
      </c>
      <c r="U209">
        <f>SUM(U198:U208)</f>
        <v>17</v>
      </c>
    </row>
    <row r="210" spans="1:57" ht="15" thickBot="1" x14ac:dyDescent="0.4">
      <c r="A210" s="95"/>
      <c r="B210" s="122"/>
    </row>
    <row r="211" spans="1:57" x14ac:dyDescent="0.35">
      <c r="A211" s="99" t="s">
        <v>34</v>
      </c>
      <c r="B211" s="110" t="s">
        <v>36</v>
      </c>
      <c r="C211" s="101"/>
      <c r="D211" s="101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  <c r="P211" s="101"/>
      <c r="Q211" s="101"/>
      <c r="R211" s="101"/>
      <c r="S211" s="101"/>
      <c r="T211" s="101"/>
      <c r="U211" s="101">
        <f>SUM(J67:U67)</f>
        <v>0</v>
      </c>
      <c r="V211" s="101"/>
      <c r="W211" s="101"/>
      <c r="X211" s="101"/>
      <c r="Y211" s="101"/>
      <c r="Z211" s="101"/>
      <c r="AA211" s="101"/>
      <c r="AB211" s="101"/>
      <c r="AC211" s="101"/>
      <c r="AD211" s="101"/>
      <c r="AE211" s="101"/>
      <c r="AF211" s="101"/>
      <c r="AG211" s="101">
        <f>SUM(V67:AG67)</f>
        <v>1</v>
      </c>
      <c r="AH211" s="101"/>
      <c r="AI211" s="101"/>
      <c r="AJ211" s="101"/>
      <c r="AK211" s="101"/>
      <c r="AL211" s="101"/>
      <c r="AM211" s="101"/>
      <c r="AN211" s="101"/>
      <c r="AO211" s="101"/>
      <c r="AP211" s="101"/>
      <c r="AQ211" s="101"/>
      <c r="AR211" s="101"/>
      <c r="AS211" s="101">
        <f>SUM(AH67:AS67)</f>
        <v>0.4</v>
      </c>
      <c r="AT211" s="101"/>
      <c r="AU211" s="101"/>
      <c r="AV211" s="101"/>
      <c r="AW211" s="101"/>
      <c r="AX211" s="101"/>
      <c r="AY211" s="101"/>
      <c r="AZ211" s="101"/>
      <c r="BA211" s="101"/>
      <c r="BB211" s="101"/>
      <c r="BC211" s="101"/>
      <c r="BD211" s="101"/>
      <c r="BE211" s="102"/>
    </row>
    <row r="212" spans="1:57" x14ac:dyDescent="0.35">
      <c r="A212" s="103" t="s">
        <v>39</v>
      </c>
      <c r="B212" s="109" t="s">
        <v>40</v>
      </c>
      <c r="U212">
        <f t="shared" ref="U212:U221" si="42">SUM(J68:U68)</f>
        <v>3</v>
      </c>
      <c r="AG212">
        <f t="shared" ref="AG212:AG221" si="43">SUM(V68:AG68)</f>
        <v>2</v>
      </c>
      <c r="AS212">
        <f t="shared" ref="AS212:AS221" si="44">SUM(AH68:AS68)</f>
        <v>0.8</v>
      </c>
      <c r="BE212" s="104"/>
    </row>
    <row r="213" spans="1:57" x14ac:dyDescent="0.35">
      <c r="A213" s="103" t="s">
        <v>43</v>
      </c>
      <c r="B213" s="109" t="s">
        <v>44</v>
      </c>
      <c r="U213">
        <f t="shared" si="42"/>
        <v>4.0000000000000009</v>
      </c>
      <c r="AG213">
        <f t="shared" si="43"/>
        <v>3</v>
      </c>
      <c r="AS213">
        <f t="shared" si="44"/>
        <v>1.2</v>
      </c>
      <c r="BE213" s="104"/>
    </row>
    <row r="214" spans="1:57" x14ac:dyDescent="0.35">
      <c r="A214" s="103" t="s">
        <v>46</v>
      </c>
      <c r="B214" s="109" t="s">
        <v>47</v>
      </c>
      <c r="U214">
        <f t="shared" si="42"/>
        <v>4.0000000000000009</v>
      </c>
      <c r="AG214">
        <f t="shared" si="43"/>
        <v>3</v>
      </c>
      <c r="AS214">
        <f t="shared" si="44"/>
        <v>1.2</v>
      </c>
      <c r="BE214" s="104"/>
    </row>
    <row r="215" spans="1:57" x14ac:dyDescent="0.35">
      <c r="A215" s="103" t="s">
        <v>48</v>
      </c>
      <c r="B215" s="109" t="s">
        <v>49</v>
      </c>
      <c r="U215">
        <f t="shared" si="42"/>
        <v>4.0000000000000009</v>
      </c>
      <c r="AG215">
        <f t="shared" si="43"/>
        <v>3</v>
      </c>
      <c r="AS215">
        <f t="shared" si="44"/>
        <v>1.2</v>
      </c>
      <c r="BE215" s="104"/>
    </row>
    <row r="216" spans="1:57" x14ac:dyDescent="0.35">
      <c r="A216" s="103" t="s">
        <v>50</v>
      </c>
      <c r="B216" s="109" t="s">
        <v>51</v>
      </c>
      <c r="U216">
        <f t="shared" si="42"/>
        <v>0</v>
      </c>
      <c r="AG216">
        <f t="shared" si="43"/>
        <v>1</v>
      </c>
      <c r="AS216">
        <f t="shared" si="44"/>
        <v>0.4</v>
      </c>
      <c r="BE216" s="104"/>
    </row>
    <row r="217" spans="1:57" x14ac:dyDescent="0.35">
      <c r="A217" s="103" t="s">
        <v>52</v>
      </c>
      <c r="B217" s="109" t="s">
        <v>53</v>
      </c>
      <c r="U217">
        <f t="shared" si="42"/>
        <v>0</v>
      </c>
      <c r="AG217">
        <f t="shared" si="43"/>
        <v>1</v>
      </c>
      <c r="AS217">
        <f t="shared" si="44"/>
        <v>0.4</v>
      </c>
      <c r="BE217" s="104"/>
    </row>
    <row r="218" spans="1:57" x14ac:dyDescent="0.35">
      <c r="A218" s="103" t="s">
        <v>54</v>
      </c>
      <c r="B218" s="109" t="s">
        <v>55</v>
      </c>
      <c r="U218">
        <f t="shared" si="42"/>
        <v>3</v>
      </c>
      <c r="AG218">
        <f t="shared" si="43"/>
        <v>2</v>
      </c>
      <c r="AS218">
        <f t="shared" si="44"/>
        <v>0.8</v>
      </c>
      <c r="BE218" s="104"/>
    </row>
    <row r="219" spans="1:57" x14ac:dyDescent="0.35">
      <c r="A219" s="103" t="s">
        <v>56</v>
      </c>
      <c r="B219" s="109" t="s">
        <v>57</v>
      </c>
      <c r="U219">
        <f t="shared" si="42"/>
        <v>7</v>
      </c>
      <c r="AG219">
        <f t="shared" si="43"/>
        <v>6.9999999999999991</v>
      </c>
      <c r="AS219">
        <f t="shared" si="44"/>
        <v>2.4</v>
      </c>
      <c r="BE219" s="104"/>
    </row>
    <row r="220" spans="1:57" x14ac:dyDescent="0.35">
      <c r="A220" s="103" t="s">
        <v>58</v>
      </c>
      <c r="B220" s="109" t="s">
        <v>59</v>
      </c>
      <c r="U220">
        <f t="shared" si="42"/>
        <v>7</v>
      </c>
      <c r="AG220">
        <f t="shared" si="43"/>
        <v>6.9999999999999991</v>
      </c>
      <c r="AS220">
        <f t="shared" si="44"/>
        <v>2.4</v>
      </c>
      <c r="BE220" s="104"/>
    </row>
    <row r="221" spans="1:57" ht="15" thickBot="1" x14ac:dyDescent="0.4">
      <c r="A221" s="105" t="s">
        <v>60</v>
      </c>
      <c r="B221" s="111" t="s">
        <v>61</v>
      </c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>
        <f t="shared" si="42"/>
        <v>1.5</v>
      </c>
      <c r="V221" s="107"/>
      <c r="W221" s="107"/>
      <c r="X221" s="107"/>
      <c r="Y221" s="107"/>
      <c r="Z221" s="107"/>
      <c r="AA221" s="107"/>
      <c r="AB221" s="107"/>
      <c r="AC221" s="107"/>
      <c r="AD221" s="107"/>
      <c r="AE221" s="107"/>
      <c r="AF221" s="107"/>
      <c r="AG221" s="107">
        <f t="shared" si="43"/>
        <v>1.5</v>
      </c>
      <c r="AH221" s="107"/>
      <c r="AI221" s="107"/>
      <c r="AJ221" s="107"/>
      <c r="AK221" s="107"/>
      <c r="AL221" s="107"/>
      <c r="AM221" s="107"/>
      <c r="AN221" s="107"/>
      <c r="AO221" s="107"/>
      <c r="AP221" s="107"/>
      <c r="AQ221" s="107"/>
      <c r="AR221" s="107"/>
      <c r="AS221" s="107">
        <f t="shared" si="44"/>
        <v>0.4</v>
      </c>
      <c r="AT221" s="107"/>
      <c r="AU221" s="107"/>
      <c r="AV221" s="107"/>
      <c r="AW221" s="107"/>
      <c r="AX221" s="107"/>
      <c r="AY221" s="107"/>
      <c r="AZ221" s="107"/>
      <c r="BA221" s="107"/>
      <c r="BB221" s="107"/>
      <c r="BC221" s="107"/>
      <c r="BD221" s="107"/>
      <c r="BE221" s="108"/>
    </row>
    <row r="222" spans="1:57" x14ac:dyDescent="0.35">
      <c r="A222" s="109"/>
      <c r="B222" s="109"/>
      <c r="U222">
        <f>SUM(U211:U221)</f>
        <v>33.5</v>
      </c>
    </row>
    <row r="223" spans="1:57" ht="15" thickBot="1" x14ac:dyDescent="0.4">
      <c r="A223" s="109"/>
      <c r="B223" s="109"/>
      <c r="U223" s="113">
        <f>U222+U209</f>
        <v>50.5</v>
      </c>
    </row>
    <row r="224" spans="1:57" x14ac:dyDescent="0.35">
      <c r="A224" s="109" t="s">
        <v>255</v>
      </c>
      <c r="B224" s="123" t="s">
        <v>202</v>
      </c>
      <c r="U224" s="112"/>
    </row>
    <row r="225" spans="1:57" ht="15" thickBot="1" x14ac:dyDescent="0.4">
      <c r="A225" s="95"/>
      <c r="B225" s="124"/>
    </row>
    <row r="226" spans="1:57" x14ac:dyDescent="0.35">
      <c r="A226" s="99" t="s">
        <v>34</v>
      </c>
      <c r="B226" s="110" t="s">
        <v>36</v>
      </c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  <c r="Z226" s="101"/>
      <c r="AA226" s="101"/>
      <c r="AB226" s="101"/>
      <c r="AC226" s="101"/>
      <c r="AD226" s="101"/>
      <c r="AE226" s="101"/>
      <c r="AF226" s="101"/>
      <c r="AG226" s="101">
        <f>SUM(V95:AG95)</f>
        <v>0</v>
      </c>
      <c r="AH226" s="101"/>
      <c r="AI226" s="101"/>
      <c r="AJ226" s="101"/>
      <c r="AK226" s="101"/>
      <c r="AL226" s="101"/>
      <c r="AM226" s="101"/>
      <c r="AN226" s="101"/>
      <c r="AO226" s="101"/>
      <c r="AP226" s="101"/>
      <c r="AQ226" s="101"/>
      <c r="AR226" s="101"/>
      <c r="AS226" s="101">
        <f>SUM(AH95:AS95)</f>
        <v>0</v>
      </c>
      <c r="AT226" s="101"/>
      <c r="AU226" s="101"/>
      <c r="AV226" s="101"/>
      <c r="AW226" s="101"/>
      <c r="AX226" s="101"/>
      <c r="AY226" s="101"/>
      <c r="AZ226" s="101"/>
      <c r="BA226" s="101"/>
      <c r="BB226" s="101"/>
      <c r="BC226" s="101"/>
      <c r="BD226" s="101"/>
      <c r="BE226" s="102"/>
    </row>
    <row r="227" spans="1:57" x14ac:dyDescent="0.35">
      <c r="A227" s="103" t="s">
        <v>39</v>
      </c>
      <c r="B227" s="109" t="s">
        <v>40</v>
      </c>
      <c r="AG227">
        <f t="shared" ref="AG227:AG236" si="45">SUM(V96:AG96)</f>
        <v>1.0000000000000002</v>
      </c>
      <c r="AS227">
        <f t="shared" ref="AS227:AS236" si="46">SUM(AH96:AS96)</f>
        <v>1.4</v>
      </c>
      <c r="BE227" s="104"/>
    </row>
    <row r="228" spans="1:57" x14ac:dyDescent="0.35">
      <c r="A228" s="103" t="s">
        <v>43</v>
      </c>
      <c r="B228" s="109" t="s">
        <v>44</v>
      </c>
      <c r="AG228">
        <f t="shared" si="45"/>
        <v>1.0000000000000002</v>
      </c>
      <c r="AS228">
        <f t="shared" si="46"/>
        <v>3.1999999999999997</v>
      </c>
      <c r="BE228" s="104"/>
    </row>
    <row r="229" spans="1:57" x14ac:dyDescent="0.35">
      <c r="A229" s="103" t="s">
        <v>46</v>
      </c>
      <c r="B229" s="109" t="s">
        <v>47</v>
      </c>
      <c r="AG229">
        <f t="shared" si="45"/>
        <v>1.0000000000000002</v>
      </c>
      <c r="AS229">
        <f t="shared" si="46"/>
        <v>1.9999999999999998</v>
      </c>
      <c r="BE229" s="104"/>
    </row>
    <row r="230" spans="1:57" x14ac:dyDescent="0.35">
      <c r="A230" s="103" t="s">
        <v>48</v>
      </c>
      <c r="B230" s="109" t="s">
        <v>49</v>
      </c>
      <c r="AG230">
        <f t="shared" si="45"/>
        <v>1.0000000000000002</v>
      </c>
      <c r="AS230">
        <f t="shared" si="46"/>
        <v>3.1999999999999997</v>
      </c>
      <c r="BE230" s="104"/>
    </row>
    <row r="231" spans="1:57" x14ac:dyDescent="0.35">
      <c r="A231" s="103" t="s">
        <v>50</v>
      </c>
      <c r="B231" s="109" t="s">
        <v>51</v>
      </c>
      <c r="AG231">
        <f t="shared" si="45"/>
        <v>0</v>
      </c>
      <c r="AS231">
        <f t="shared" si="46"/>
        <v>0</v>
      </c>
      <c r="BE231" s="104"/>
    </row>
    <row r="232" spans="1:57" x14ac:dyDescent="0.35">
      <c r="A232" s="103" t="s">
        <v>52</v>
      </c>
      <c r="B232" s="109" t="s">
        <v>53</v>
      </c>
      <c r="AG232">
        <f t="shared" si="45"/>
        <v>0</v>
      </c>
      <c r="AS232">
        <f t="shared" si="46"/>
        <v>0</v>
      </c>
      <c r="BE232" s="104"/>
    </row>
    <row r="233" spans="1:57" x14ac:dyDescent="0.35">
      <c r="A233" s="103" t="s">
        <v>54</v>
      </c>
      <c r="B233" s="109" t="s">
        <v>55</v>
      </c>
      <c r="AG233">
        <f t="shared" si="45"/>
        <v>1.0000000000000002</v>
      </c>
      <c r="AS233">
        <f t="shared" si="46"/>
        <v>0</v>
      </c>
      <c r="BE233" s="104"/>
    </row>
    <row r="234" spans="1:57" x14ac:dyDescent="0.35">
      <c r="A234" s="103" t="s">
        <v>56</v>
      </c>
      <c r="B234" s="109" t="s">
        <v>57</v>
      </c>
      <c r="AG234">
        <f t="shared" si="45"/>
        <v>0</v>
      </c>
      <c r="AS234">
        <f t="shared" si="46"/>
        <v>0</v>
      </c>
      <c r="BE234" s="104"/>
    </row>
    <row r="235" spans="1:57" x14ac:dyDescent="0.35">
      <c r="A235" s="103" t="s">
        <v>58</v>
      </c>
      <c r="B235" s="109" t="s">
        <v>59</v>
      </c>
      <c r="AG235">
        <f t="shared" si="45"/>
        <v>0</v>
      </c>
      <c r="AS235">
        <f t="shared" si="46"/>
        <v>0</v>
      </c>
      <c r="BE235" s="104"/>
    </row>
    <row r="236" spans="1:57" ht="15" thickBot="1" x14ac:dyDescent="0.4">
      <c r="A236" s="105" t="s">
        <v>60</v>
      </c>
      <c r="B236" s="111" t="s">
        <v>61</v>
      </c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  <c r="AD236" s="107"/>
      <c r="AE236" s="107"/>
      <c r="AF236" s="107"/>
      <c r="AG236" s="107">
        <f t="shared" si="45"/>
        <v>0</v>
      </c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>
        <f t="shared" si="46"/>
        <v>0</v>
      </c>
      <c r="AT236" s="107"/>
      <c r="AU236" s="107"/>
      <c r="AV236" s="107"/>
      <c r="AW236" s="107"/>
      <c r="AX236" s="107"/>
      <c r="AY236" s="107"/>
      <c r="AZ236" s="107"/>
      <c r="BA236" s="107"/>
      <c r="BB236" s="107"/>
      <c r="BC236" s="107"/>
      <c r="BD236" s="107"/>
      <c r="BE236" s="108"/>
    </row>
    <row r="237" spans="1:57" x14ac:dyDescent="0.35">
      <c r="A237" s="109" t="s">
        <v>256</v>
      </c>
      <c r="B237" s="123" t="s">
        <v>217</v>
      </c>
      <c r="U237" s="112"/>
    </row>
    <row r="238" spans="1:57" ht="15" thickBot="1" x14ac:dyDescent="0.4">
      <c r="A238" s="95"/>
      <c r="B238" s="124"/>
    </row>
    <row r="239" spans="1:57" x14ac:dyDescent="0.35">
      <c r="A239" s="99" t="s">
        <v>34</v>
      </c>
      <c r="B239" s="110" t="s">
        <v>36</v>
      </c>
      <c r="C239" s="101"/>
      <c r="D239" s="101"/>
      <c r="E239" s="101"/>
      <c r="F239" s="101"/>
      <c r="G239" s="101"/>
      <c r="H239" s="101"/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>
        <f>SUM(V115:AG115)</f>
        <v>0.50000000000000011</v>
      </c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>
        <f>SUM(AH115:AS115)</f>
        <v>0.6</v>
      </c>
      <c r="AT239" s="101"/>
      <c r="AU239" s="101"/>
      <c r="AV239" s="101"/>
      <c r="AW239" s="101"/>
      <c r="AX239" s="101"/>
      <c r="AY239" s="101"/>
      <c r="AZ239" s="101"/>
      <c r="BA239" s="101"/>
      <c r="BB239" s="101"/>
      <c r="BC239" s="101"/>
      <c r="BD239" s="101"/>
      <c r="BE239" s="102"/>
    </row>
    <row r="240" spans="1:57" x14ac:dyDescent="0.35">
      <c r="A240" s="103" t="s">
        <v>39</v>
      </c>
      <c r="B240" s="109" t="s">
        <v>40</v>
      </c>
      <c r="AG240">
        <f t="shared" ref="AG240:AG249" si="47">SUM(V116:AG116)</f>
        <v>0.50000000000000011</v>
      </c>
      <c r="AS240">
        <f t="shared" ref="AS240:AS249" si="48">SUM(AH116:AS116)</f>
        <v>0.6</v>
      </c>
      <c r="BE240" s="104"/>
    </row>
    <row r="241" spans="1:57" x14ac:dyDescent="0.35">
      <c r="A241" s="103" t="s">
        <v>43</v>
      </c>
      <c r="B241" s="109" t="s">
        <v>44</v>
      </c>
      <c r="AG241">
        <f t="shared" si="47"/>
        <v>0.50000000000000011</v>
      </c>
      <c r="AS241">
        <f t="shared" si="48"/>
        <v>0.6</v>
      </c>
      <c r="BE241" s="104"/>
    </row>
    <row r="242" spans="1:57" x14ac:dyDescent="0.35">
      <c r="A242" s="103" t="s">
        <v>46</v>
      </c>
      <c r="B242" s="109" t="s">
        <v>47</v>
      </c>
      <c r="AG242">
        <f t="shared" si="47"/>
        <v>0.50000000000000011</v>
      </c>
      <c r="AS242">
        <f t="shared" si="48"/>
        <v>0.6</v>
      </c>
      <c r="BE242" s="104"/>
    </row>
    <row r="243" spans="1:57" x14ac:dyDescent="0.35">
      <c r="A243" s="103" t="s">
        <v>48</v>
      </c>
      <c r="B243" s="109" t="s">
        <v>49</v>
      </c>
      <c r="AG243">
        <f t="shared" si="47"/>
        <v>0.50000000000000011</v>
      </c>
      <c r="AS243">
        <f t="shared" si="48"/>
        <v>0.6</v>
      </c>
      <c r="BE243" s="104"/>
    </row>
    <row r="244" spans="1:57" x14ac:dyDescent="0.35">
      <c r="A244" s="103" t="s">
        <v>50</v>
      </c>
      <c r="B244" s="109" t="s">
        <v>51</v>
      </c>
      <c r="AG244">
        <f t="shared" si="47"/>
        <v>0.50000000000000011</v>
      </c>
      <c r="AS244">
        <f t="shared" si="48"/>
        <v>0.4</v>
      </c>
      <c r="BE244" s="104"/>
    </row>
    <row r="245" spans="1:57" x14ac:dyDescent="0.35">
      <c r="A245" s="103" t="s">
        <v>52</v>
      </c>
      <c r="B245" s="109" t="s">
        <v>53</v>
      </c>
      <c r="AG245">
        <f t="shared" si="47"/>
        <v>0.50000000000000011</v>
      </c>
      <c r="AS245">
        <f t="shared" si="48"/>
        <v>0.4</v>
      </c>
      <c r="BE245" s="104"/>
    </row>
    <row r="246" spans="1:57" x14ac:dyDescent="0.35">
      <c r="A246" s="103" t="s">
        <v>54</v>
      </c>
      <c r="B246" s="109" t="s">
        <v>55</v>
      </c>
      <c r="AG246">
        <f t="shared" si="47"/>
        <v>0</v>
      </c>
      <c r="AS246">
        <f t="shared" si="48"/>
        <v>0</v>
      </c>
      <c r="BE246" s="104"/>
    </row>
    <row r="247" spans="1:57" x14ac:dyDescent="0.35">
      <c r="A247" s="103" t="s">
        <v>56</v>
      </c>
      <c r="B247" s="109" t="s">
        <v>57</v>
      </c>
      <c r="AG247">
        <f t="shared" si="47"/>
        <v>0.50000000000000011</v>
      </c>
      <c r="AS247">
        <f t="shared" si="48"/>
        <v>4.4833333333333334</v>
      </c>
      <c r="BE247" s="104"/>
    </row>
    <row r="248" spans="1:57" x14ac:dyDescent="0.35">
      <c r="A248" s="103" t="s">
        <v>58</v>
      </c>
      <c r="B248" s="109" t="s">
        <v>59</v>
      </c>
      <c r="AG248">
        <f t="shared" si="47"/>
        <v>0.50000000000000011</v>
      </c>
      <c r="AS248">
        <f t="shared" si="48"/>
        <v>4.4833333333333334</v>
      </c>
      <c r="BE248" s="104"/>
    </row>
    <row r="249" spans="1:57" ht="15" thickBot="1" x14ac:dyDescent="0.4">
      <c r="A249" s="105" t="s">
        <v>60</v>
      </c>
      <c r="B249" s="111" t="s">
        <v>61</v>
      </c>
      <c r="C249" s="107"/>
      <c r="D249" s="107"/>
      <c r="E249" s="107"/>
      <c r="F249" s="107"/>
      <c r="G249" s="107"/>
      <c r="H249" s="107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  <c r="AA249" s="107"/>
      <c r="AB249" s="107"/>
      <c r="AC249" s="107"/>
      <c r="AD249" s="107"/>
      <c r="AE249" s="107"/>
      <c r="AF249" s="107"/>
      <c r="AG249" s="107">
        <f t="shared" si="47"/>
        <v>0</v>
      </c>
      <c r="AH249" s="107"/>
      <c r="AI249" s="107"/>
      <c r="AJ249" s="107"/>
      <c r="AK249" s="107"/>
      <c r="AL249" s="107"/>
      <c r="AM249" s="107"/>
      <c r="AN249" s="107"/>
      <c r="AO249" s="107"/>
      <c r="AP249" s="107"/>
      <c r="AQ249" s="107"/>
      <c r="AR249" s="107"/>
      <c r="AS249" s="107">
        <f t="shared" si="48"/>
        <v>1.0857142857142859</v>
      </c>
      <c r="AT249" s="107"/>
      <c r="AU249" s="107"/>
      <c r="AV249" s="107"/>
      <c r="AW249" s="107"/>
      <c r="AX249" s="107"/>
      <c r="AY249" s="107"/>
      <c r="AZ249" s="107"/>
      <c r="BA249" s="107"/>
      <c r="BB249" s="107"/>
      <c r="BC249" s="107"/>
      <c r="BD249" s="107"/>
      <c r="BE249" s="108"/>
    </row>
    <row r="250" spans="1:57" x14ac:dyDescent="0.35">
      <c r="A250" s="109" t="s">
        <v>257</v>
      </c>
      <c r="B250" s="123" t="s">
        <v>224</v>
      </c>
      <c r="U250" s="112"/>
    </row>
    <row r="251" spans="1:57" ht="15" thickBot="1" x14ac:dyDescent="0.4">
      <c r="A251" s="95"/>
      <c r="B251" s="124"/>
    </row>
    <row r="252" spans="1:57" x14ac:dyDescent="0.35">
      <c r="A252" s="99" t="s">
        <v>34</v>
      </c>
      <c r="B252" s="110" t="s">
        <v>36</v>
      </c>
      <c r="C252" s="101"/>
      <c r="D252" s="101"/>
      <c r="E252" s="101"/>
      <c r="F252" s="101"/>
      <c r="G252" s="101"/>
      <c r="H252" s="101"/>
      <c r="I252" s="101"/>
      <c r="J252" s="101"/>
      <c r="K252" s="101"/>
      <c r="L252" s="101"/>
      <c r="M252" s="101"/>
      <c r="N252" s="101"/>
      <c r="O252" s="101"/>
      <c r="P252" s="101"/>
      <c r="Q252" s="101"/>
      <c r="R252" s="101"/>
      <c r="S252" s="101"/>
      <c r="T252" s="101"/>
      <c r="U252" s="101"/>
      <c r="V252" s="101"/>
      <c r="W252" s="101"/>
      <c r="X252" s="101"/>
      <c r="Y252" s="101"/>
      <c r="Z252" s="101"/>
      <c r="AA252" s="101"/>
      <c r="AB252" s="101"/>
      <c r="AC252" s="101"/>
      <c r="AD252" s="101"/>
      <c r="AE252" s="101"/>
      <c r="AF252" s="101"/>
      <c r="AG252" s="101">
        <f>SUM(V143:AG143)</f>
        <v>0.49999999999999989</v>
      </c>
      <c r="AH252" s="101"/>
      <c r="AI252" s="101"/>
      <c r="AJ252" s="101"/>
      <c r="AK252" s="101"/>
      <c r="AL252" s="101"/>
      <c r="AM252" s="101"/>
      <c r="AN252" s="101"/>
      <c r="AO252" s="101"/>
      <c r="AP252" s="101"/>
      <c r="AQ252" s="101"/>
      <c r="AR252" s="101"/>
      <c r="AS252" s="101">
        <f>SUM(AH143:AS143)</f>
        <v>0.99999999999999989</v>
      </c>
      <c r="AT252" s="101"/>
      <c r="AU252" s="101"/>
      <c r="AV252" s="101"/>
      <c r="AW252" s="101"/>
      <c r="AX252" s="101"/>
      <c r="AY252" s="101"/>
      <c r="AZ252" s="101"/>
      <c r="BA252" s="101"/>
      <c r="BB252" s="101"/>
      <c r="BC252" s="101"/>
      <c r="BD252" s="101"/>
      <c r="BE252" s="102"/>
    </row>
    <row r="253" spans="1:57" x14ac:dyDescent="0.35">
      <c r="A253" s="103" t="s">
        <v>39</v>
      </c>
      <c r="B253" s="109" t="s">
        <v>40</v>
      </c>
      <c r="AG253">
        <f t="shared" ref="AG253:AG262" si="49">SUM(V144:AG144)</f>
        <v>0.49999999999999989</v>
      </c>
      <c r="AS253">
        <f t="shared" ref="AS253:AS262" si="50">SUM(AH144:AS144)</f>
        <v>1.2</v>
      </c>
      <c r="BE253" s="104"/>
    </row>
    <row r="254" spans="1:57" x14ac:dyDescent="0.35">
      <c r="A254" s="103" t="s">
        <v>43</v>
      </c>
      <c r="B254" s="109" t="s">
        <v>44</v>
      </c>
      <c r="AG254">
        <f t="shared" si="49"/>
        <v>0</v>
      </c>
      <c r="AS254">
        <f t="shared" si="50"/>
        <v>0</v>
      </c>
      <c r="BE254" s="104"/>
    </row>
    <row r="255" spans="1:57" x14ac:dyDescent="0.35">
      <c r="A255" s="103" t="s">
        <v>46</v>
      </c>
      <c r="B255" s="109" t="s">
        <v>47</v>
      </c>
      <c r="AG255">
        <f t="shared" si="49"/>
        <v>0.49999999999999989</v>
      </c>
      <c r="AS255">
        <f t="shared" si="50"/>
        <v>1.2</v>
      </c>
      <c r="BE255" s="104"/>
    </row>
    <row r="256" spans="1:57" x14ac:dyDescent="0.35">
      <c r="A256" s="103" t="s">
        <v>48</v>
      </c>
      <c r="B256" s="109" t="s">
        <v>49</v>
      </c>
      <c r="AG256">
        <f t="shared" si="49"/>
        <v>0</v>
      </c>
      <c r="AS256">
        <f t="shared" si="50"/>
        <v>0</v>
      </c>
      <c r="BE256" s="104"/>
    </row>
    <row r="257" spans="1:57" x14ac:dyDescent="0.35">
      <c r="A257" s="103" t="s">
        <v>50</v>
      </c>
      <c r="B257" s="109" t="s">
        <v>51</v>
      </c>
      <c r="AG257">
        <f>SUM(V148:AG148)</f>
        <v>0.49999999999999989</v>
      </c>
      <c r="AS257">
        <f>SUM(AH148:AS148)</f>
        <v>1.2</v>
      </c>
      <c r="BE257" s="104"/>
    </row>
    <row r="258" spans="1:57" x14ac:dyDescent="0.35">
      <c r="A258" s="103" t="s">
        <v>52</v>
      </c>
      <c r="B258" s="109" t="s">
        <v>53</v>
      </c>
      <c r="AG258">
        <f t="shared" si="49"/>
        <v>0.49999999999999989</v>
      </c>
      <c r="AS258">
        <f t="shared" si="50"/>
        <v>1.2</v>
      </c>
      <c r="BE258" s="104"/>
    </row>
    <row r="259" spans="1:57" x14ac:dyDescent="0.35">
      <c r="A259" s="103" t="s">
        <v>54</v>
      </c>
      <c r="B259" s="109" t="s">
        <v>55</v>
      </c>
      <c r="AG259">
        <f t="shared" si="49"/>
        <v>0</v>
      </c>
      <c r="AS259">
        <f t="shared" si="50"/>
        <v>2.2000000000000002</v>
      </c>
      <c r="BE259" s="104"/>
    </row>
    <row r="260" spans="1:57" x14ac:dyDescent="0.35">
      <c r="A260" s="103" t="s">
        <v>56</v>
      </c>
      <c r="B260" s="109" t="s">
        <v>57</v>
      </c>
      <c r="AG260">
        <f t="shared" si="49"/>
        <v>0.49999999999999989</v>
      </c>
      <c r="AS260">
        <f t="shared" si="50"/>
        <v>1.2</v>
      </c>
      <c r="BE260" s="104"/>
    </row>
    <row r="261" spans="1:57" x14ac:dyDescent="0.35">
      <c r="A261" s="103" t="s">
        <v>58</v>
      </c>
      <c r="B261" s="109" t="s">
        <v>59</v>
      </c>
      <c r="AG261">
        <f t="shared" si="49"/>
        <v>0.49999999999999989</v>
      </c>
      <c r="AS261">
        <f t="shared" si="50"/>
        <v>1.2</v>
      </c>
      <c r="BE261" s="104"/>
    </row>
    <row r="262" spans="1:57" ht="15" thickBot="1" x14ac:dyDescent="0.4">
      <c r="A262" s="105" t="s">
        <v>60</v>
      </c>
      <c r="B262" s="111" t="s">
        <v>61</v>
      </c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  <c r="AD262" s="107"/>
      <c r="AE262" s="107"/>
      <c r="AF262" s="107"/>
      <c r="AG262" s="107">
        <f t="shared" si="49"/>
        <v>0</v>
      </c>
      <c r="AH262" s="107"/>
      <c r="AI262" s="107"/>
      <c r="AJ262" s="107"/>
      <c r="AK262" s="107"/>
      <c r="AL262" s="107"/>
      <c r="AM262" s="107"/>
      <c r="AN262" s="107"/>
      <c r="AO262" s="107"/>
      <c r="AP262" s="107"/>
      <c r="AQ262" s="107"/>
      <c r="AR262" s="107"/>
      <c r="AS262" s="107">
        <f t="shared" si="50"/>
        <v>0</v>
      </c>
      <c r="AT262" s="107"/>
      <c r="AU262" s="107"/>
      <c r="AV262" s="107"/>
      <c r="AW262" s="107"/>
      <c r="AX262" s="107"/>
      <c r="AY262" s="107"/>
      <c r="AZ262" s="107"/>
      <c r="BA262" s="107"/>
      <c r="BB262" s="107"/>
      <c r="BC262" s="107"/>
      <c r="BD262" s="107"/>
      <c r="BE262" s="108"/>
    </row>
    <row r="263" spans="1:57" x14ac:dyDescent="0.35">
      <c r="A263" s="109" t="s">
        <v>258</v>
      </c>
      <c r="B263" s="133" t="s">
        <v>239</v>
      </c>
      <c r="U263" s="112"/>
    </row>
    <row r="264" spans="1:57" ht="15" thickBot="1" x14ac:dyDescent="0.4">
      <c r="A264" s="95"/>
      <c r="B264" s="119"/>
    </row>
    <row r="265" spans="1:57" x14ac:dyDescent="0.35">
      <c r="A265" s="99" t="s">
        <v>34</v>
      </c>
      <c r="B265" s="110" t="s">
        <v>36</v>
      </c>
      <c r="C265" s="101"/>
      <c r="D265" s="101"/>
      <c r="E265" s="101"/>
      <c r="F265" s="101"/>
      <c r="G265" s="101"/>
      <c r="H265" s="101"/>
      <c r="I265" s="101"/>
      <c r="J265" s="101"/>
      <c r="K265" s="101"/>
      <c r="L265" s="101"/>
      <c r="M265" s="101"/>
      <c r="N265" s="101"/>
      <c r="O265" s="101"/>
      <c r="P265" s="101"/>
      <c r="Q265" s="101"/>
      <c r="R265" s="101"/>
      <c r="S265" s="101"/>
      <c r="T265" s="101"/>
      <c r="U265" s="101"/>
      <c r="V265" s="101"/>
      <c r="W265" s="101"/>
      <c r="X265" s="101"/>
      <c r="Y265" s="101"/>
      <c r="Z265" s="101"/>
      <c r="AA265" s="101"/>
      <c r="AB265" s="101"/>
      <c r="AC265" s="101"/>
      <c r="AD265" s="101"/>
      <c r="AE265" s="101"/>
      <c r="AF265" s="101"/>
      <c r="AG265" s="101">
        <f>SUM(V165:AG165)</f>
        <v>1</v>
      </c>
      <c r="AH265" s="101"/>
      <c r="AI265" s="101"/>
      <c r="AJ265" s="101"/>
      <c r="AK265" s="101"/>
      <c r="AL265" s="101"/>
      <c r="AM265" s="101"/>
      <c r="AN265" s="101"/>
      <c r="AO265" s="101"/>
      <c r="AP265" s="101"/>
      <c r="AQ265" s="101"/>
      <c r="AR265" s="101"/>
      <c r="AS265" s="101">
        <f>SUM(AH165:AS165)</f>
        <v>1</v>
      </c>
      <c r="AT265" s="101"/>
      <c r="AU265" s="101"/>
      <c r="AV265" s="101"/>
      <c r="AW265" s="101"/>
      <c r="AX265" s="101"/>
      <c r="AY265" s="101"/>
      <c r="AZ265" s="101"/>
      <c r="BA265" s="101"/>
      <c r="BB265" s="101"/>
      <c r="BC265" s="101"/>
      <c r="BD265" s="101"/>
      <c r="BE265" s="102"/>
    </row>
    <row r="266" spans="1:57" x14ac:dyDescent="0.35">
      <c r="A266" s="103" t="s">
        <v>39</v>
      </c>
      <c r="B266" s="109" t="s">
        <v>40</v>
      </c>
      <c r="AG266">
        <f t="shared" ref="AG266:AG275" si="51">SUM(V166:AG166)</f>
        <v>0</v>
      </c>
      <c r="AS266">
        <f t="shared" ref="AS266:AS275" si="52">SUM(AH166:AS166)</f>
        <v>0</v>
      </c>
      <c r="BE266" s="104"/>
    </row>
    <row r="267" spans="1:57" x14ac:dyDescent="0.35">
      <c r="A267" s="103" t="s">
        <v>43</v>
      </c>
      <c r="B267" s="109" t="s">
        <v>44</v>
      </c>
      <c r="AG267">
        <f t="shared" si="51"/>
        <v>0.5</v>
      </c>
      <c r="AS267">
        <f t="shared" si="52"/>
        <v>0</v>
      </c>
      <c r="BE267" s="104"/>
    </row>
    <row r="268" spans="1:57" x14ac:dyDescent="0.35">
      <c r="A268" s="103" t="s">
        <v>46</v>
      </c>
      <c r="B268" s="109" t="s">
        <v>47</v>
      </c>
      <c r="AG268">
        <f t="shared" si="51"/>
        <v>0</v>
      </c>
      <c r="AS268">
        <f t="shared" si="52"/>
        <v>0</v>
      </c>
      <c r="BE268" s="104"/>
    </row>
    <row r="269" spans="1:57" x14ac:dyDescent="0.35">
      <c r="A269" s="103" t="s">
        <v>48</v>
      </c>
      <c r="B269" s="109" t="s">
        <v>49</v>
      </c>
      <c r="AG269">
        <f t="shared" si="51"/>
        <v>0.5</v>
      </c>
      <c r="AS269">
        <f t="shared" si="52"/>
        <v>0</v>
      </c>
      <c r="BE269" s="104"/>
    </row>
    <row r="270" spans="1:57" x14ac:dyDescent="0.35">
      <c r="A270" s="103" t="s">
        <v>50</v>
      </c>
      <c r="B270" s="109" t="s">
        <v>51</v>
      </c>
      <c r="AG270">
        <f t="shared" si="51"/>
        <v>1</v>
      </c>
      <c r="AS270">
        <f t="shared" si="52"/>
        <v>1</v>
      </c>
      <c r="BE270" s="104"/>
    </row>
    <row r="271" spans="1:57" x14ac:dyDescent="0.35">
      <c r="A271" s="103" t="s">
        <v>52</v>
      </c>
      <c r="B271" s="109" t="s">
        <v>53</v>
      </c>
      <c r="AG271">
        <f>SUM(V170:AG170)</f>
        <v>1</v>
      </c>
      <c r="AS271">
        <f>SUM(AH170:AS170)</f>
        <v>1</v>
      </c>
      <c r="BE271" s="104"/>
    </row>
    <row r="272" spans="1:57" x14ac:dyDescent="0.35">
      <c r="A272" s="103" t="s">
        <v>54</v>
      </c>
      <c r="B272" s="109" t="s">
        <v>55</v>
      </c>
      <c r="AG272">
        <f>SUM(V171:AG171)</f>
        <v>1</v>
      </c>
      <c r="AS272">
        <f>SUM(AH171:AS171)</f>
        <v>1</v>
      </c>
      <c r="BE272" s="104"/>
    </row>
    <row r="273" spans="1:57" x14ac:dyDescent="0.35">
      <c r="A273" s="103" t="s">
        <v>56</v>
      </c>
      <c r="B273" s="109" t="s">
        <v>57</v>
      </c>
      <c r="AG273">
        <f t="shared" si="51"/>
        <v>0</v>
      </c>
      <c r="AS273">
        <f t="shared" si="52"/>
        <v>0</v>
      </c>
      <c r="BE273" s="104"/>
    </row>
    <row r="274" spans="1:57" x14ac:dyDescent="0.35">
      <c r="A274" s="103" t="s">
        <v>58</v>
      </c>
      <c r="B274" s="109" t="s">
        <v>59</v>
      </c>
      <c r="AG274">
        <f t="shared" si="51"/>
        <v>0</v>
      </c>
      <c r="AS274">
        <f t="shared" si="52"/>
        <v>0</v>
      </c>
      <c r="BE274" s="104"/>
    </row>
    <row r="275" spans="1:57" ht="15" thickBot="1" x14ac:dyDescent="0.4">
      <c r="A275" s="105" t="s">
        <v>60</v>
      </c>
      <c r="B275" s="111" t="s">
        <v>61</v>
      </c>
      <c r="C275" s="107"/>
      <c r="D275" s="107"/>
      <c r="E275" s="107"/>
      <c r="F275" s="107"/>
      <c r="G275" s="107"/>
      <c r="H275" s="107"/>
      <c r="I275" s="107"/>
      <c r="J275" s="107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  <c r="AA275" s="107"/>
      <c r="AB275" s="107"/>
      <c r="AC275" s="107"/>
      <c r="AD275" s="107"/>
      <c r="AE275" s="107"/>
      <c r="AF275" s="107"/>
      <c r="AG275" s="107">
        <f t="shared" si="51"/>
        <v>1</v>
      </c>
      <c r="AH275" s="107"/>
      <c r="AI275" s="107"/>
      <c r="AJ275" s="107"/>
      <c r="AK275" s="107"/>
      <c r="AL275" s="107"/>
      <c r="AM275" s="107"/>
      <c r="AN275" s="107"/>
      <c r="AO275" s="107"/>
      <c r="AP275" s="107"/>
      <c r="AQ275" s="107"/>
      <c r="AR275" s="107"/>
      <c r="AS275" s="107">
        <f t="shared" si="52"/>
        <v>1</v>
      </c>
      <c r="AT275" s="107"/>
      <c r="AU275" s="107"/>
      <c r="AV275" s="107"/>
      <c r="AW275" s="107"/>
      <c r="AX275" s="107"/>
      <c r="AY275" s="107"/>
      <c r="AZ275" s="107"/>
      <c r="BA275" s="107"/>
      <c r="BB275" s="107"/>
      <c r="BC275" s="107"/>
      <c r="BD275" s="107"/>
      <c r="BE275" s="108"/>
    </row>
    <row r="276" spans="1:57" x14ac:dyDescent="0.35">
      <c r="A276" s="109" t="s">
        <v>259</v>
      </c>
      <c r="B276" s="119" t="s">
        <v>248</v>
      </c>
      <c r="U276" s="112"/>
    </row>
    <row r="277" spans="1:57" ht="15" thickBot="1" x14ac:dyDescent="0.4">
      <c r="A277" s="95"/>
      <c r="B277" s="119"/>
    </row>
    <row r="278" spans="1:57" ht="15" thickBot="1" x14ac:dyDescent="0.4">
      <c r="A278" s="99" t="s">
        <v>34</v>
      </c>
      <c r="B278" s="110" t="s">
        <v>36</v>
      </c>
      <c r="C278" s="101"/>
      <c r="D278" s="101"/>
      <c r="E278" s="101"/>
      <c r="F278" s="101"/>
      <c r="G278" s="101"/>
      <c r="H278" s="101"/>
      <c r="I278" s="101"/>
      <c r="J278" s="101"/>
      <c r="K278" s="101"/>
      <c r="L278" s="101"/>
      <c r="M278" s="101"/>
      <c r="N278" s="101"/>
      <c r="O278" s="101"/>
      <c r="P278" s="101"/>
      <c r="Q278" s="101"/>
      <c r="R278" s="101"/>
      <c r="S278" s="101"/>
      <c r="T278" s="101"/>
      <c r="U278" s="101">
        <f>SUM(J184:U184)</f>
        <v>0</v>
      </c>
      <c r="V278" s="101"/>
      <c r="W278" s="101"/>
      <c r="X278" s="101"/>
      <c r="Y278" s="101"/>
      <c r="Z278" s="101"/>
      <c r="AA278" s="101"/>
      <c r="AB278" s="101"/>
      <c r="AC278" s="101"/>
      <c r="AD278" s="101"/>
      <c r="AE278" s="101"/>
      <c r="AF278" s="101"/>
      <c r="AG278" s="101">
        <f>SUM(V184:AG184)</f>
        <v>0</v>
      </c>
      <c r="AH278" s="101"/>
      <c r="AI278" s="101"/>
      <c r="AJ278" s="101"/>
      <c r="AK278" s="101"/>
      <c r="AL278" s="101"/>
      <c r="AM278" s="101"/>
      <c r="AN278" s="101"/>
      <c r="AO278" s="101"/>
      <c r="AP278" s="101"/>
      <c r="AQ278" s="101"/>
      <c r="AR278" s="101"/>
      <c r="AS278" s="101">
        <f>SUM(AH184:AS184)</f>
        <v>0</v>
      </c>
      <c r="AT278" s="101"/>
      <c r="AU278" s="101"/>
      <c r="AV278" s="101"/>
      <c r="AW278" s="101"/>
      <c r="AX278" s="101"/>
      <c r="AY278" s="101"/>
      <c r="AZ278" s="101"/>
      <c r="BA278" s="101"/>
      <c r="BB278" s="101"/>
      <c r="BC278" s="101"/>
      <c r="BD278" s="101"/>
      <c r="BE278" s="102"/>
    </row>
    <row r="279" spans="1:57" x14ac:dyDescent="0.35">
      <c r="A279" s="103" t="s">
        <v>39</v>
      </c>
      <c r="B279" s="109" t="s">
        <v>40</v>
      </c>
      <c r="U279" s="101">
        <f>SUM(J185:U185)</f>
        <v>1</v>
      </c>
      <c r="AG279">
        <f t="shared" ref="AG279:AG288" si="53">SUM(V185:AG185)</f>
        <v>1</v>
      </c>
      <c r="AS279">
        <f t="shared" ref="AS279:AS288" si="54">SUM(AH185:AS185)</f>
        <v>1</v>
      </c>
      <c r="BE279" s="104"/>
    </row>
    <row r="280" spans="1:57" x14ac:dyDescent="0.35">
      <c r="A280" s="103" t="s">
        <v>43</v>
      </c>
      <c r="B280" s="109" t="s">
        <v>44</v>
      </c>
      <c r="AG280">
        <f t="shared" si="53"/>
        <v>0</v>
      </c>
      <c r="AS280">
        <f t="shared" si="54"/>
        <v>0</v>
      </c>
      <c r="BE280" s="104"/>
    </row>
    <row r="281" spans="1:57" x14ac:dyDescent="0.35">
      <c r="A281" s="103" t="s">
        <v>46</v>
      </c>
      <c r="B281" s="109" t="s">
        <v>47</v>
      </c>
      <c r="AG281">
        <f t="shared" si="53"/>
        <v>0</v>
      </c>
      <c r="AS281">
        <f t="shared" si="54"/>
        <v>0</v>
      </c>
      <c r="BE281" s="104"/>
    </row>
    <row r="282" spans="1:57" x14ac:dyDescent="0.35">
      <c r="A282" s="103" t="s">
        <v>48</v>
      </c>
      <c r="B282" s="109" t="s">
        <v>49</v>
      </c>
      <c r="AG282">
        <f t="shared" si="53"/>
        <v>0</v>
      </c>
      <c r="AS282">
        <f t="shared" si="54"/>
        <v>0</v>
      </c>
      <c r="BE282" s="104"/>
    </row>
    <row r="283" spans="1:57" x14ac:dyDescent="0.35">
      <c r="A283" s="103" t="s">
        <v>50</v>
      </c>
      <c r="B283" s="109" t="s">
        <v>51</v>
      </c>
      <c r="AG283">
        <f t="shared" si="53"/>
        <v>0</v>
      </c>
      <c r="AS283">
        <f t="shared" si="54"/>
        <v>0</v>
      </c>
      <c r="BE283" s="104"/>
    </row>
    <row r="284" spans="1:57" x14ac:dyDescent="0.35">
      <c r="A284" s="103" t="s">
        <v>52</v>
      </c>
      <c r="B284" s="109" t="s">
        <v>53</v>
      </c>
      <c r="AG284">
        <f t="shared" si="53"/>
        <v>0</v>
      </c>
      <c r="AS284">
        <f t="shared" si="54"/>
        <v>0</v>
      </c>
      <c r="BE284" s="104"/>
    </row>
    <row r="285" spans="1:57" x14ac:dyDescent="0.35">
      <c r="A285" s="103" t="s">
        <v>54</v>
      </c>
      <c r="B285" s="109" t="s">
        <v>55</v>
      </c>
      <c r="AG285">
        <f t="shared" si="53"/>
        <v>0</v>
      </c>
      <c r="AS285">
        <f t="shared" si="54"/>
        <v>0</v>
      </c>
      <c r="BE285" s="104"/>
    </row>
    <row r="286" spans="1:57" x14ac:dyDescent="0.35">
      <c r="A286" s="103" t="s">
        <v>56</v>
      </c>
      <c r="B286" s="109" t="s">
        <v>57</v>
      </c>
      <c r="AG286">
        <f t="shared" si="53"/>
        <v>0</v>
      </c>
      <c r="AS286">
        <f t="shared" si="54"/>
        <v>0</v>
      </c>
      <c r="BE286" s="104"/>
    </row>
    <row r="287" spans="1:57" x14ac:dyDescent="0.35">
      <c r="A287" s="103" t="s">
        <v>58</v>
      </c>
      <c r="B287" s="109" t="s">
        <v>59</v>
      </c>
      <c r="AG287">
        <f t="shared" si="53"/>
        <v>0</v>
      </c>
      <c r="AS287">
        <f t="shared" si="54"/>
        <v>0</v>
      </c>
      <c r="BE287" s="104"/>
    </row>
    <row r="288" spans="1:57" ht="15" thickBot="1" x14ac:dyDescent="0.4">
      <c r="A288" s="105" t="s">
        <v>60</v>
      </c>
      <c r="B288" s="111" t="s">
        <v>61</v>
      </c>
      <c r="C288" s="107"/>
      <c r="D288" s="107"/>
      <c r="E288" s="107"/>
      <c r="F288" s="107"/>
      <c r="G288" s="107"/>
      <c r="H288" s="107"/>
      <c r="I288" s="107"/>
      <c r="J288" s="107"/>
      <c r="K288" s="107"/>
      <c r="L288" s="107"/>
      <c r="M288" s="107"/>
      <c r="N288" s="107"/>
      <c r="O288" s="107"/>
      <c r="P288" s="107"/>
      <c r="Q288" s="107"/>
      <c r="R288" s="107"/>
      <c r="S288" s="107"/>
      <c r="T288" s="107"/>
      <c r="U288" s="107"/>
      <c r="V288" s="107"/>
      <c r="W288" s="107"/>
      <c r="X288" s="107"/>
      <c r="Y288" s="107"/>
      <c r="Z288" s="107"/>
      <c r="AA288" s="107"/>
      <c r="AB288" s="107"/>
      <c r="AC288" s="107"/>
      <c r="AD288" s="107"/>
      <c r="AE288" s="107"/>
      <c r="AF288" s="107"/>
      <c r="AG288" s="107">
        <f t="shared" si="53"/>
        <v>0</v>
      </c>
      <c r="AH288" s="107"/>
      <c r="AI288" s="107"/>
      <c r="AJ288" s="107"/>
      <c r="AK288" s="107"/>
      <c r="AL288" s="107"/>
      <c r="AM288" s="107"/>
      <c r="AN288" s="107"/>
      <c r="AO288" s="107"/>
      <c r="AP288" s="107"/>
      <c r="AQ288" s="107"/>
      <c r="AR288" s="107"/>
      <c r="AS288" s="107">
        <f t="shared" si="54"/>
        <v>0</v>
      </c>
      <c r="AT288" s="107"/>
      <c r="AU288" s="107"/>
      <c r="AV288" s="107"/>
      <c r="AW288" s="107"/>
      <c r="AX288" s="107"/>
      <c r="AY288" s="107"/>
      <c r="AZ288" s="107"/>
      <c r="BA288" s="107"/>
      <c r="BB288" s="107"/>
      <c r="BC288" s="107"/>
      <c r="BD288" s="107"/>
      <c r="BE288" s="108"/>
    </row>
  </sheetData>
  <mergeCells count="490">
    <mergeCell ref="AT1:BE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1:A3"/>
    <mergeCell ref="B1:B3"/>
    <mergeCell ref="C1:I2"/>
    <mergeCell ref="J1:U1"/>
    <mergeCell ref="V1:AG1"/>
    <mergeCell ref="AH1:AS1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A6:A7"/>
    <mergeCell ref="B6:B7"/>
    <mergeCell ref="C6:C7"/>
    <mergeCell ref="D6:D7"/>
    <mergeCell ref="E6:E7"/>
    <mergeCell ref="F6:F7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G14:G15"/>
    <mergeCell ref="H14:H15"/>
    <mergeCell ref="I14:I15"/>
    <mergeCell ref="A27:A28"/>
    <mergeCell ref="B27:B28"/>
    <mergeCell ref="C27:C28"/>
    <mergeCell ref="D27:D28"/>
    <mergeCell ref="E27:E28"/>
    <mergeCell ref="F27:F28"/>
    <mergeCell ref="G27:G28"/>
    <mergeCell ref="A14:A15"/>
    <mergeCell ref="B14:B15"/>
    <mergeCell ref="C14:C15"/>
    <mergeCell ref="D14:D15"/>
    <mergeCell ref="E14:E15"/>
    <mergeCell ref="F14:F15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G33:G34"/>
    <mergeCell ref="H33:H34"/>
    <mergeCell ref="I33:I34"/>
    <mergeCell ref="A35:A36"/>
    <mergeCell ref="B35:B36"/>
    <mergeCell ref="C35:C36"/>
    <mergeCell ref="D35:D36"/>
    <mergeCell ref="E35:E36"/>
    <mergeCell ref="F35:F36"/>
    <mergeCell ref="G35:G36"/>
    <mergeCell ref="A33:A34"/>
    <mergeCell ref="B33:B34"/>
    <mergeCell ref="C33:C34"/>
    <mergeCell ref="D33:D34"/>
    <mergeCell ref="E33:E34"/>
    <mergeCell ref="F33:F34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G42:G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A42:A43"/>
    <mergeCell ref="B42:B43"/>
    <mergeCell ref="C42:C43"/>
    <mergeCell ref="D42:D43"/>
    <mergeCell ref="E42:E43"/>
    <mergeCell ref="F42:F43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G59:G60"/>
    <mergeCell ref="H59:H60"/>
    <mergeCell ref="I59:I60"/>
    <mergeCell ref="A61:A62"/>
    <mergeCell ref="B61:B62"/>
    <mergeCell ref="C61:C62"/>
    <mergeCell ref="D61:D62"/>
    <mergeCell ref="E61:E62"/>
    <mergeCell ref="F61:F62"/>
    <mergeCell ref="G61:G62"/>
    <mergeCell ref="A59:A60"/>
    <mergeCell ref="B59:B60"/>
    <mergeCell ref="C59:C60"/>
    <mergeCell ref="D59:D60"/>
    <mergeCell ref="E59:E60"/>
    <mergeCell ref="F59:F60"/>
    <mergeCell ref="H61:H62"/>
    <mergeCell ref="I61:I62"/>
    <mergeCell ref="G65:G66"/>
    <mergeCell ref="H65:H66"/>
    <mergeCell ref="I65:I66"/>
    <mergeCell ref="G79:G80"/>
    <mergeCell ref="H79:H80"/>
    <mergeCell ref="I79:I80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79:A80"/>
    <mergeCell ref="B79:B80"/>
    <mergeCell ref="C79:C80"/>
    <mergeCell ref="D79:D80"/>
    <mergeCell ref="E79:E80"/>
    <mergeCell ref="F79:F80"/>
    <mergeCell ref="B65:B66"/>
    <mergeCell ref="C65:C66"/>
    <mergeCell ref="D65:D66"/>
    <mergeCell ref="E65:E66"/>
    <mergeCell ref="F65:F66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1:A82"/>
    <mergeCell ref="B81:B82"/>
    <mergeCell ref="C81:C82"/>
    <mergeCell ref="D81:D82"/>
    <mergeCell ref="E81:E82"/>
    <mergeCell ref="F81:F82"/>
    <mergeCell ref="G81:G82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G87:G88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A87:A88"/>
    <mergeCell ref="B87:B88"/>
    <mergeCell ref="C87:C88"/>
    <mergeCell ref="D87:D88"/>
    <mergeCell ref="E87:E88"/>
    <mergeCell ref="F87:F88"/>
    <mergeCell ref="H89:H90"/>
    <mergeCell ref="I89:I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G107:G108"/>
    <mergeCell ref="H107:H108"/>
    <mergeCell ref="I107:I108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C107:C108"/>
    <mergeCell ref="D107:D108"/>
    <mergeCell ref="E107:E108"/>
    <mergeCell ref="F107:F108"/>
    <mergeCell ref="H109:H110"/>
    <mergeCell ref="I109:I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G127:G128"/>
    <mergeCell ref="H127:H128"/>
    <mergeCell ref="I127:I128"/>
    <mergeCell ref="A129:A130"/>
    <mergeCell ref="B129:B130"/>
    <mergeCell ref="C129:C130"/>
    <mergeCell ref="D129:D130"/>
    <mergeCell ref="E129:E130"/>
    <mergeCell ref="F129:F130"/>
    <mergeCell ref="G129:G130"/>
    <mergeCell ref="A127:A128"/>
    <mergeCell ref="B127:B128"/>
    <mergeCell ref="C127:C128"/>
    <mergeCell ref="D127:D128"/>
    <mergeCell ref="E127:E128"/>
    <mergeCell ref="F127:F128"/>
    <mergeCell ref="H129:H130"/>
    <mergeCell ref="I129:I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G135:G136"/>
    <mergeCell ref="H135:H136"/>
    <mergeCell ref="I135:I136"/>
    <mergeCell ref="A137:A138"/>
    <mergeCell ref="B137:B138"/>
    <mergeCell ref="C137:C138"/>
    <mergeCell ref="D137:D138"/>
    <mergeCell ref="E137:E138"/>
    <mergeCell ref="F137:F138"/>
    <mergeCell ref="G137:G138"/>
    <mergeCell ref="A135:A136"/>
    <mergeCell ref="B135:B136"/>
    <mergeCell ref="C135:C136"/>
    <mergeCell ref="D135:D136"/>
    <mergeCell ref="E135:E136"/>
    <mergeCell ref="F135:F136"/>
    <mergeCell ref="H137:H138"/>
    <mergeCell ref="I137:I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G155:G156"/>
    <mergeCell ref="H155:H156"/>
    <mergeCell ref="I155:I156"/>
    <mergeCell ref="A157:A158"/>
    <mergeCell ref="B157:B158"/>
    <mergeCell ref="C157:C158"/>
    <mergeCell ref="D157:D158"/>
    <mergeCell ref="E157:E158"/>
    <mergeCell ref="F157:F158"/>
    <mergeCell ref="G157:G158"/>
    <mergeCell ref="A155:A156"/>
    <mergeCell ref="B155:B156"/>
    <mergeCell ref="C155:C156"/>
    <mergeCell ref="D155:D156"/>
    <mergeCell ref="E155:E156"/>
    <mergeCell ref="F155:F156"/>
    <mergeCell ref="H157:H158"/>
    <mergeCell ref="I157:I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B263:B264"/>
    <mergeCell ref="G163:G164"/>
    <mergeCell ref="H163:H164"/>
    <mergeCell ref="I163:I164"/>
    <mergeCell ref="A177:A178"/>
    <mergeCell ref="B177:B178"/>
    <mergeCell ref="C177:C178"/>
    <mergeCell ref="D177:D178"/>
    <mergeCell ref="E177:E178"/>
    <mergeCell ref="F177:F178"/>
    <mergeCell ref="G177:G178"/>
    <mergeCell ref="A163:A164"/>
    <mergeCell ref="B163:B164"/>
    <mergeCell ref="C163:C164"/>
    <mergeCell ref="D163:D164"/>
    <mergeCell ref="E163:E164"/>
    <mergeCell ref="F163:F164"/>
    <mergeCell ref="H177:H178"/>
    <mergeCell ref="I177:I178"/>
    <mergeCell ref="B276:B277"/>
    <mergeCell ref="B196:B197"/>
    <mergeCell ref="B209:B210"/>
    <mergeCell ref="B224:B225"/>
    <mergeCell ref="B237:B238"/>
    <mergeCell ref="B250:B251"/>
    <mergeCell ref="I179:I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79:A180"/>
    <mergeCell ref="B179:B180"/>
    <mergeCell ref="C179:C180"/>
    <mergeCell ref="D179:D180"/>
    <mergeCell ref="E179:E180"/>
    <mergeCell ref="F179:F180"/>
    <mergeCell ref="G179:G180"/>
    <mergeCell ref="H179:H180"/>
  </mergeCells>
  <dataValidations count="1">
    <dataValidation operator="equal" allowBlank="1" showInputMessage="1" showErrorMessage="1" error="SE ATIVIDADE EM CURSO, INSERIR O ALGARISMO &quot;1&quot; " sqref="J41:T41 V41:AF41 AH41:AR41 AT41:BD41 J50:T50 J78:S78 J79:BE147 AH78:AQ78 V78:AE78 AT78:BC78 J42:BE49 V50:AF50 AH50:AR50 AT50:BD50 J51:BE77 V170:AS171 J170:U172 AH150:AS169 AA148:AS149 AH172:AS172 J173:BE194 J148:Z150 J151:AG169 AT148:BE172 J4:BE40" xr:uid="{E673B50B-8600-47C5-AAD7-AFD0353A903B}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0CFD66F99D4A4A8F68D34A61D168AD" ma:contentTypeVersion="0" ma:contentTypeDescription="Criar um novo documento." ma:contentTypeScope="" ma:versionID="68bed9f3b69f2b1543733e4e054a630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e912ab73327828249063dd5e39f9b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79A483-72E7-4057-9D8F-4D7CEE4FE5C9}"/>
</file>

<file path=customXml/itemProps2.xml><?xml version="1.0" encoding="utf-8"?>
<ds:datastoreItem xmlns:ds="http://schemas.openxmlformats.org/officeDocument/2006/customXml" ds:itemID="{585AA12F-1E21-4DD9-9A71-62589EF1567D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63F115A-5290-42A4-9473-431D909756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Categorias</vt:lpstr>
      <vt:lpstr>Tecnicos</vt:lpstr>
      <vt:lpstr>Folha1</vt:lpstr>
      <vt:lpstr>Pessoal</vt:lpstr>
      <vt:lpstr>Custos</vt:lpstr>
      <vt:lpstr>Gantt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 Diogo Ferreira</dc:creator>
  <cp:keywords/>
  <dc:description/>
  <cp:lastModifiedBy>Rui Diogo Rebelo</cp:lastModifiedBy>
  <cp:revision/>
  <dcterms:created xsi:type="dcterms:W3CDTF">2024-09-11T16:35:59Z</dcterms:created>
  <dcterms:modified xsi:type="dcterms:W3CDTF">2026-04-29T13:22:07Z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0x010100200CFD66F99D4A4A8F68D34A61D168AD</vt:lpwstr>
  </property>
</Properties>
</file>